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E:\monica persson\dokument\SPF Årsmöte 2024\"/>
    </mc:Choice>
  </mc:AlternateContent>
  <xr:revisionPtr revIDLastSave="0" documentId="8_{BD7E108F-3A6E-4B6B-B058-391B56D82B9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UDGET 2024" sheetId="1" r:id="rId1"/>
    <sheet name="Resultaträkn" sheetId="2" r:id="rId2"/>
    <sheet name="Balansräk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706107563" val="982" rev="124" revOS="4" revMin="124" revMax="0"/>
      <pm:docPrefs xmlns:pm="smNativeData" id="1706107563" fixedDigits="0" showNotice="1" showFrameBounds="1" autoChart="1" recalcOnPrint="1" recalcOnCopy="1" finalRounding="1" compatTextArt="1" tab="567" useDefinedPrintRange="1" printArea="currentSheet"/>
      <pm:compatibility xmlns:pm="smNativeData" id="1706107563" overlapCells="1"/>
      <pm:defCurrency xmlns:pm="smNativeData" id="1706107563"/>
    </ext>
  </extLst>
</workbook>
</file>

<file path=xl/calcChain.xml><?xml version="1.0" encoding="utf-8"?>
<calcChain xmlns="http://schemas.openxmlformats.org/spreadsheetml/2006/main">
  <c r="C23" i="3" l="1"/>
  <c r="B23" i="3"/>
  <c r="C11" i="3"/>
  <c r="B10" i="3"/>
  <c r="B11" i="3" s="1"/>
  <c r="A53" i="2"/>
  <c r="C52" i="2"/>
  <c r="A48" i="2"/>
  <c r="B47" i="2"/>
  <c r="B52" i="2" s="1"/>
  <c r="B46" i="2"/>
  <c r="A46" i="2"/>
  <c r="A45" i="2"/>
  <c r="A43" i="2"/>
  <c r="B42" i="2"/>
  <c r="A41" i="2"/>
  <c r="A40" i="2"/>
  <c r="A37" i="2"/>
  <c r="C33" i="2"/>
  <c r="B33" i="2"/>
  <c r="A28" i="2"/>
  <c r="B25" i="2"/>
  <c r="B24" i="2"/>
  <c r="C21" i="2"/>
  <c r="B21" i="2"/>
  <c r="B20" i="2"/>
  <c r="C17" i="2"/>
  <c r="A16" i="2"/>
  <c r="B15" i="2"/>
  <c r="B17" i="2" s="1"/>
  <c r="A12" i="2"/>
  <c r="A11" i="2"/>
  <c r="A10" i="2"/>
  <c r="A9" i="2"/>
  <c r="C7" i="2"/>
  <c r="C53" i="2" s="1"/>
  <c r="B7" i="2"/>
  <c r="C45" i="1"/>
  <c r="B45" i="1"/>
  <c r="D44" i="1"/>
  <c r="D43" i="1"/>
  <c r="D38" i="1"/>
  <c r="D24" i="1"/>
  <c r="D23" i="1"/>
  <c r="D22" i="1"/>
  <c r="D45" i="1" s="1"/>
  <c r="D17" i="1"/>
  <c r="C17" i="1"/>
  <c r="C47" i="1" s="1"/>
  <c r="B17" i="1"/>
  <c r="B47" i="1" s="1"/>
  <c r="D16" i="1"/>
  <c r="D47" i="1" l="1"/>
  <c r="B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B32" authorId="0" shapeId="0" xr:uid="{00000000-0006-0000-0000-000001000000}">
      <text>
        <r>
          <rPr>
            <sz val="8"/>
            <rFont val="Calibri"/>
            <family val="2"/>
          </rPr>
          <t xml:space="preserve">SPF-appen 3 kr/medlem 2 250 kr
Visma SPCS 2 235 kr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B29" authorId="0" shapeId="0" xr:uid="{00000000-0006-0000-0100-000001000000}">
      <text>
        <r>
          <rPr>
            <sz val="8"/>
            <rFont val="Calibri"/>
            <family val="2"/>
          </rPr>
          <t>20 000 parkeringsersättn
2 000 gåva distr</t>
        </r>
      </text>
    </comment>
  </commentList>
</comments>
</file>

<file path=xl/sharedStrings.xml><?xml version="1.0" encoding="utf-8"?>
<sst xmlns="http://schemas.openxmlformats.org/spreadsheetml/2006/main" count="102" uniqueCount="87">
  <si>
    <t xml:space="preserve"> </t>
  </si>
  <si>
    <t>Götene</t>
  </si>
  <si>
    <t>Budgetförslag 2024</t>
  </si>
  <si>
    <t>Intäkter</t>
  </si>
  <si>
    <t>Förslag 2024</t>
  </si>
  <si>
    <t>utfall 2023</t>
  </si>
  <si>
    <t>Medlemsavgifter</t>
  </si>
  <si>
    <t>Kommunalt bidrag</t>
  </si>
  <si>
    <t>Övriga bidrag</t>
  </si>
  <si>
    <t>Mattcurling</t>
  </si>
  <si>
    <t>Lotteriförsäljning</t>
  </si>
  <si>
    <t>Programblad</t>
  </si>
  <si>
    <t>Entreavgift/kaffeservering</t>
  </si>
  <si>
    <t>Intäkter Jubileum</t>
  </si>
  <si>
    <t>Medlemsaktiviteter</t>
  </si>
  <si>
    <t>3150,3151,  3152</t>
  </si>
  <si>
    <t>Utgifter</t>
  </si>
  <si>
    <t>Avg till förbund o distrikt</t>
  </si>
  <si>
    <t>Bilersättning</t>
  </si>
  <si>
    <t>Inköp Kaffeservering</t>
  </si>
  <si>
    <t>Underhållning</t>
  </si>
  <si>
    <t xml:space="preserve">Hyra </t>
  </si>
  <si>
    <t>Annonser</t>
  </si>
  <si>
    <t>Kostnad seniordagen</t>
  </si>
  <si>
    <t>Lotterivinster</t>
  </si>
  <si>
    <t>Årsmöte</t>
  </si>
  <si>
    <t>Trycksaker</t>
  </si>
  <si>
    <t>Förbrukningsmatrl (toner, papper,porto)</t>
  </si>
  <si>
    <t>Programvaror</t>
  </si>
  <si>
    <t>Avgifter bank</t>
  </si>
  <si>
    <t>Avg distriktsstämma</t>
  </si>
  <si>
    <t>Veterantävling</t>
  </si>
  <si>
    <t>Sammankomster</t>
  </si>
  <si>
    <t>Förbundsmästerskap</t>
  </si>
  <si>
    <t>Gåvor o uppvaktn</t>
  </si>
  <si>
    <t>Boule</t>
  </si>
  <si>
    <t>Funktionärsträff</t>
  </si>
  <si>
    <t>Kostnader Jubileum</t>
  </si>
  <si>
    <t>4150,4152, 4160,7610</t>
  </si>
  <si>
    <t>Ränteintäkt</t>
  </si>
  <si>
    <t>SPF Seniorerna Götene</t>
  </si>
  <si>
    <t>Räkenskapsåret 20230101-20231231</t>
  </si>
  <si>
    <t>Utfall</t>
  </si>
  <si>
    <t xml:space="preserve">Budget </t>
  </si>
  <si>
    <t xml:space="preserve">Intäkter </t>
  </si>
  <si>
    <t>Medlemsmöten</t>
  </si>
  <si>
    <t>Jubileum intäkter</t>
  </si>
  <si>
    <t>Jubileum kostnader</t>
  </si>
  <si>
    <t>Lokalhyra</t>
  </si>
  <si>
    <t>Aktivitetskommittén</t>
  </si>
  <si>
    <t xml:space="preserve">Kostnader </t>
  </si>
  <si>
    <t>Styrelsens medlemsaktiviteter</t>
  </si>
  <si>
    <t>Bidrag mm</t>
  </si>
  <si>
    <t>Övriga ersättn o gåva</t>
  </si>
  <si>
    <t>Annonsint programblad</t>
  </si>
  <si>
    <t>Intäktsränta</t>
  </si>
  <si>
    <t>Övriga kostnader</t>
  </si>
  <si>
    <t>Kostn programblad</t>
  </si>
  <si>
    <t>Veteranvetartävling</t>
  </si>
  <si>
    <t>Gåvor och uppvaktningar</t>
  </si>
  <si>
    <t>Kontorsmtrl porto mm</t>
  </si>
  <si>
    <t>Studiekommittén</t>
  </si>
  <si>
    <t>FM Bowling</t>
  </si>
  <si>
    <t>Balansräkning</t>
  </si>
  <si>
    <t>Tillgångar</t>
  </si>
  <si>
    <t>Kassa</t>
  </si>
  <si>
    <t>Bank</t>
  </si>
  <si>
    <t>Skulder och eget kapital</t>
  </si>
  <si>
    <t>Kapital för Seniordagen</t>
  </si>
  <si>
    <t>Kapital från SPF Holmestad</t>
  </si>
  <si>
    <t>Kapital för boule</t>
  </si>
  <si>
    <t>Leverantörsskulder</t>
  </si>
  <si>
    <t>Förutbet avg resor</t>
  </si>
  <si>
    <t>Uppsluppna kost./förut.intäkter</t>
  </si>
  <si>
    <t>Övr förutbetalda intäkter</t>
  </si>
  <si>
    <t>Förutbetala medlemsintäkter</t>
  </si>
  <si>
    <t>Eget kapital</t>
  </si>
  <si>
    <t xml:space="preserve">Årets resultat </t>
  </si>
  <si>
    <t>Ulla Jansson</t>
  </si>
  <si>
    <t>Kjell Fritzson</t>
  </si>
  <si>
    <t>Monica Persson</t>
  </si>
  <si>
    <t>Gunilla Claesson</t>
  </si>
  <si>
    <t>Ritha Persson</t>
  </si>
  <si>
    <t>Ingamay Arvidsson</t>
  </si>
  <si>
    <t>Mailis Karlsson</t>
  </si>
  <si>
    <t>Jan-Åke Persson</t>
  </si>
  <si>
    <t>Sten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</si>
</sst>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* #,##0\ _k_r_-;\-* #,##0\ _k_r_-;_-* &quot;-&quot;??\ _k_r_-;_-@_-"/>
    <numFmt numFmtId="167" formatCode="m/d/yyyy"/>
  </numFmts>
  <fonts count="20" x14ac:knownFonts="1">
    <font>
      <sz val="11"/>
      <color rgb="FF000000"/>
      <name val="Calibri"/>
      <family val="2"/>
    </font>
    <font>
      <b/>
      <i/>
      <sz val="16"/>
      <color rgb="FF000000"/>
      <name val="Times New Roman"/>
      <family val="1"/>
    </font>
    <font>
      <sz val="16"/>
      <color rgb="FF000000"/>
      <name val="Calibri"/>
      <family val="2"/>
    </font>
    <font>
      <i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rgb="FF000000"/>
      <name val="Calibri"/>
      <family val="2"/>
    </font>
    <font>
      <sz val="16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</font>
    <font>
      <sz val="6"/>
      <color rgb="FF000000"/>
      <name val="Times New Roman"/>
      <family val="1"/>
    </font>
    <font>
      <sz val="11"/>
      <color rgb="FF00000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E6E6E6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167" fontId="2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6" fillId="0" borderId="0" xfId="0" applyNumberFormat="1" applyFont="1"/>
    <xf numFmtId="49" fontId="5" fillId="0" borderId="0" xfId="0" applyNumberFormat="1" applyFont="1"/>
    <xf numFmtId="0" fontId="7" fillId="2" borderId="1" xfId="0" applyFont="1" applyFill="1" applyBorder="1"/>
    <xf numFmtId="2" fontId="2" fillId="0" borderId="0" xfId="0" applyNumberFormat="1" applyFont="1"/>
    <xf numFmtId="0" fontId="8" fillId="2" borderId="1" xfId="0" applyFont="1" applyFill="1" applyBorder="1"/>
    <xf numFmtId="3" fontId="7" fillId="2" borderId="1" xfId="0" applyNumberFormat="1" applyFont="1" applyFill="1" applyBorder="1"/>
    <xf numFmtId="2" fontId="9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49" fontId="8" fillId="0" borderId="0" xfId="0" applyNumberFormat="1" applyFont="1"/>
    <xf numFmtId="1" fontId="8" fillId="0" borderId="0" xfId="0" applyNumberFormat="1" applyFont="1"/>
    <xf numFmtId="1" fontId="8" fillId="3" borderId="2" xfId="0" applyNumberFormat="1" applyFont="1" applyFill="1" applyBorder="1"/>
    <xf numFmtId="49" fontId="7" fillId="0" borderId="0" xfId="0" applyNumberFormat="1" applyFont="1"/>
    <xf numFmtId="49" fontId="8" fillId="0" borderId="3" xfId="0" applyNumberFormat="1" applyFont="1" applyBorder="1"/>
    <xf numFmtId="1" fontId="8" fillId="4" borderId="4" xfId="0" applyNumberFormat="1" applyFont="1" applyFill="1" applyBorder="1"/>
    <xf numFmtId="49" fontId="8" fillId="5" borderId="5" xfId="0" applyNumberFormat="1" applyFont="1" applyFill="1" applyBorder="1"/>
    <xf numFmtId="1" fontId="8" fillId="5" borderId="5" xfId="0" applyNumberFormat="1" applyFont="1" applyFill="1" applyBorder="1"/>
    <xf numFmtId="166" fontId="0" fillId="0" borderId="0" xfId="1" applyNumberForma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0" fontId="7" fillId="6" borderId="6" xfId="0" applyFont="1" applyFill="1" applyBorder="1"/>
    <xf numFmtId="0" fontId="5" fillId="6" borderId="6" xfId="0" applyFont="1" applyFill="1" applyBorder="1"/>
    <xf numFmtId="0" fontId="6" fillId="6" borderId="6" xfId="0" applyFont="1" applyFill="1" applyBorder="1"/>
    <xf numFmtId="0" fontId="8" fillId="6" borderId="6" xfId="0" applyFont="1" applyFill="1" applyBorder="1"/>
    <xf numFmtId="49" fontId="12" fillId="0" borderId="0" xfId="0" applyNumberFormat="1" applyFont="1"/>
    <xf numFmtId="0" fontId="8" fillId="0" borderId="3" xfId="0" applyFont="1" applyBorder="1"/>
    <xf numFmtId="0" fontId="13" fillId="0" borderId="0" xfId="0" applyFont="1"/>
    <xf numFmtId="166" fontId="14" fillId="0" borderId="0" xfId="1" applyNumberFormat="1" applyFont="1"/>
    <xf numFmtId="2" fontId="8" fillId="0" borderId="0" xfId="0" applyNumberFormat="1" applyFont="1"/>
    <xf numFmtId="0" fontId="2" fillId="0" borderId="3" xfId="0" applyFont="1" applyBorder="1"/>
    <xf numFmtId="0" fontId="7" fillId="7" borderId="7" xfId="1" applyNumberFormat="1" applyFont="1" applyFill="1" applyBorder="1" applyAlignment="1">
      <alignment horizontal="right"/>
    </xf>
    <xf numFmtId="0" fontId="15" fillId="0" borderId="0" xfId="0" applyFont="1"/>
    <xf numFmtId="0" fontId="7" fillId="0" borderId="0" xfId="1" applyNumberFormat="1" applyFont="1" applyAlignment="1">
      <alignment horizontal="right"/>
    </xf>
    <xf numFmtId="166" fontId="7" fillId="0" borderId="0" xfId="1" applyNumberFormat="1" applyFont="1"/>
    <xf numFmtId="1" fontId="7" fillId="0" borderId="0" xfId="0" applyNumberFormat="1" applyFont="1"/>
    <xf numFmtId="1" fontId="8" fillId="8" borderId="8" xfId="0" applyNumberFormat="1" applyFont="1" applyFill="1" applyBorder="1"/>
    <xf numFmtId="0" fontId="16" fillId="0" borderId="0" xfId="0" applyFont="1"/>
    <xf numFmtId="1" fontId="5" fillId="0" borderId="0" xfId="0" applyNumberFormat="1" applyFont="1"/>
    <xf numFmtId="1" fontId="6" fillId="0" borderId="0" xfId="0" applyNumberFormat="1" applyFont="1"/>
    <xf numFmtId="1" fontId="7" fillId="0" borderId="0" xfId="1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</cellXfs>
  <cellStyles count="2">
    <cellStyle name="Normal" xfId="0" builtinId="0" customBuiltin="1"/>
    <cellStyle name="Tusental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6107563" count="1">
        <pm:charStyle name="Normal" fontId="0" Id="1"/>
      </pm:charStyles>
      <pm:colors xmlns:pm="smNativeData" id="1706107563" count="2">
        <pm:color name="Färg 24" rgb="E7E6E6"/>
        <pm:color name="Färg 25" rgb="F2F2F2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60960</xdr:rowOff>
    </xdr:from>
    <xdr:to>
      <xdr:col>0</xdr:col>
      <xdr:colOff>1067435</xdr:colOff>
      <xdr:row>2</xdr:row>
      <xdr:rowOff>30480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qyKx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AAAAAAAAAA5QASAAIAAAAAAAAAcgCnAUgAAABgAAAASQYAACwDAAAA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021715" cy="51562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</xdr:colOff>
      <xdr:row>0</xdr:row>
      <xdr:rowOff>60960</xdr:rowOff>
    </xdr:from>
    <xdr:to>
      <xdr:col>0</xdr:col>
      <xdr:colOff>1066800</xdr:colOff>
      <xdr:row>2</xdr:row>
      <xdr:rowOff>30480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qyKxZR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AAAAAAAAAA5QAYAAIAAAAAAAAAcgAnAkkAAABgAAAARwYAACwDAAAA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" y="60960"/>
          <a:ext cx="1020445" cy="51562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8" zoomScale="148" workbookViewId="0">
      <selection activeCell="E1" sqref="E1"/>
    </sheetView>
  </sheetViews>
  <sheetFormatPr defaultRowHeight="14.5" x14ac:dyDescent="0.35"/>
  <cols>
    <col min="1" max="1" width="36.36328125" customWidth="1"/>
    <col min="2" max="2" width="14.36328125" customWidth="1"/>
    <col min="3" max="3" width="14.453125" style="26" customWidth="1"/>
    <col min="4" max="4" width="14.36328125" customWidth="1"/>
    <col min="5" max="5" width="6.54296875" hidden="1" customWidth="1"/>
    <col min="6" max="6" width="13.08984375" customWidth="1"/>
    <col min="257" max="257" width="36" customWidth="1"/>
    <col min="258" max="258" width="8.1796875" customWidth="1"/>
    <col min="259" max="259" width="11.1796875" customWidth="1"/>
    <col min="262" max="262" width="13.08984375" customWidth="1"/>
    <col min="513" max="513" width="36" customWidth="1"/>
    <col min="514" max="514" width="8.1796875" customWidth="1"/>
    <col min="515" max="515" width="11.1796875" customWidth="1"/>
    <col min="518" max="518" width="13.08984375" customWidth="1"/>
    <col min="769" max="769" width="36" customWidth="1"/>
    <col min="770" max="770" width="8.1796875" customWidth="1"/>
    <col min="771" max="771" width="11.1796875" customWidth="1"/>
    <col min="774" max="774" width="13.08984375" customWidth="1"/>
    <col min="1025" max="1025" width="36" customWidth="1"/>
    <col min="1026" max="1026" width="8.1796875" customWidth="1"/>
    <col min="1027" max="1027" width="11.1796875" customWidth="1"/>
    <col min="1030" max="1030" width="13.08984375" customWidth="1"/>
    <col min="1281" max="1281" width="36" customWidth="1"/>
    <col min="1282" max="1282" width="8.1796875" customWidth="1"/>
    <col min="1283" max="1283" width="11.1796875" customWidth="1"/>
    <col min="1286" max="1286" width="13.08984375" customWidth="1"/>
    <col min="1537" max="1537" width="36" customWidth="1"/>
    <col min="1538" max="1538" width="8.1796875" customWidth="1"/>
    <col min="1539" max="1539" width="11.1796875" customWidth="1"/>
    <col min="1542" max="1542" width="13.08984375" customWidth="1"/>
    <col min="1793" max="1793" width="36" customWidth="1"/>
    <col min="1794" max="1794" width="8.1796875" customWidth="1"/>
    <col min="1795" max="1795" width="11.1796875" customWidth="1"/>
    <col min="1798" max="1798" width="13.08984375" customWidth="1"/>
    <col min="2049" max="2049" width="36" customWidth="1"/>
    <col min="2050" max="2050" width="8.1796875" customWidth="1"/>
    <col min="2051" max="2051" width="11.1796875" customWidth="1"/>
    <col min="2054" max="2054" width="13.08984375" customWidth="1"/>
    <col min="2305" max="2305" width="36" customWidth="1"/>
    <col min="2306" max="2306" width="8.1796875" customWidth="1"/>
    <col min="2307" max="2307" width="11.1796875" customWidth="1"/>
    <col min="2310" max="2310" width="13.08984375" customWidth="1"/>
    <col min="2561" max="2561" width="36" customWidth="1"/>
    <col min="2562" max="2562" width="8.1796875" customWidth="1"/>
    <col min="2563" max="2563" width="11.1796875" customWidth="1"/>
    <col min="2566" max="2566" width="13.08984375" customWidth="1"/>
    <col min="2817" max="2817" width="36" customWidth="1"/>
    <col min="2818" max="2818" width="8.1796875" customWidth="1"/>
    <col min="2819" max="2819" width="11.1796875" customWidth="1"/>
    <col min="2822" max="2822" width="13.08984375" customWidth="1"/>
    <col min="3073" max="3073" width="36" customWidth="1"/>
    <col min="3074" max="3074" width="8.1796875" customWidth="1"/>
    <col min="3075" max="3075" width="11.1796875" customWidth="1"/>
    <col min="3078" max="3078" width="13.08984375" customWidth="1"/>
    <col min="3329" max="3329" width="36" customWidth="1"/>
    <col min="3330" max="3330" width="8.1796875" customWidth="1"/>
    <col min="3331" max="3331" width="11.1796875" customWidth="1"/>
    <col min="3334" max="3334" width="13.08984375" customWidth="1"/>
    <col min="3585" max="3585" width="36" customWidth="1"/>
    <col min="3586" max="3586" width="8.1796875" customWidth="1"/>
    <col min="3587" max="3587" width="11.1796875" customWidth="1"/>
    <col min="3590" max="3590" width="13.08984375" customWidth="1"/>
    <col min="3841" max="3841" width="36" customWidth="1"/>
    <col min="3842" max="3842" width="8.1796875" customWidth="1"/>
    <col min="3843" max="3843" width="11.1796875" customWidth="1"/>
    <col min="3846" max="3846" width="13.08984375" customWidth="1"/>
    <col min="4097" max="4097" width="36" customWidth="1"/>
    <col min="4098" max="4098" width="8.1796875" customWidth="1"/>
    <col min="4099" max="4099" width="11.1796875" customWidth="1"/>
    <col min="4102" max="4102" width="13.08984375" customWidth="1"/>
    <col min="4353" max="4353" width="36" customWidth="1"/>
    <col min="4354" max="4354" width="8.1796875" customWidth="1"/>
    <col min="4355" max="4355" width="11.1796875" customWidth="1"/>
    <col min="4358" max="4358" width="13.08984375" customWidth="1"/>
    <col min="4609" max="4609" width="36" customWidth="1"/>
    <col min="4610" max="4610" width="8.1796875" customWidth="1"/>
    <col min="4611" max="4611" width="11.1796875" customWidth="1"/>
    <col min="4614" max="4614" width="13.08984375" customWidth="1"/>
    <col min="4865" max="4865" width="36" customWidth="1"/>
    <col min="4866" max="4866" width="8.1796875" customWidth="1"/>
    <col min="4867" max="4867" width="11.1796875" customWidth="1"/>
    <col min="4870" max="4870" width="13.08984375" customWidth="1"/>
    <col min="5121" max="5121" width="36" customWidth="1"/>
    <col min="5122" max="5122" width="8.1796875" customWidth="1"/>
    <col min="5123" max="5123" width="11.1796875" customWidth="1"/>
    <col min="5126" max="5126" width="13.08984375" customWidth="1"/>
    <col min="5377" max="5377" width="36" customWidth="1"/>
    <col min="5378" max="5378" width="8.1796875" customWidth="1"/>
    <col min="5379" max="5379" width="11.1796875" customWidth="1"/>
    <col min="5382" max="5382" width="13.08984375" customWidth="1"/>
    <col min="5633" max="5633" width="36" customWidth="1"/>
    <col min="5634" max="5634" width="8.1796875" customWidth="1"/>
    <col min="5635" max="5635" width="11.1796875" customWidth="1"/>
    <col min="5638" max="5638" width="13.08984375" customWidth="1"/>
    <col min="5889" max="5889" width="36" customWidth="1"/>
    <col min="5890" max="5890" width="8.1796875" customWidth="1"/>
    <col min="5891" max="5891" width="11.1796875" customWidth="1"/>
    <col min="5894" max="5894" width="13.08984375" customWidth="1"/>
    <col min="6145" max="6145" width="36" customWidth="1"/>
    <col min="6146" max="6146" width="8.1796875" customWidth="1"/>
    <col min="6147" max="6147" width="11.1796875" customWidth="1"/>
    <col min="6150" max="6150" width="13.08984375" customWidth="1"/>
    <col min="6401" max="6401" width="36" customWidth="1"/>
    <col min="6402" max="6402" width="8.1796875" customWidth="1"/>
    <col min="6403" max="6403" width="11.1796875" customWidth="1"/>
    <col min="6406" max="6406" width="13.08984375" customWidth="1"/>
    <col min="6657" max="6657" width="36" customWidth="1"/>
    <col min="6658" max="6658" width="8.1796875" customWidth="1"/>
    <col min="6659" max="6659" width="11.1796875" customWidth="1"/>
    <col min="6662" max="6662" width="13.08984375" customWidth="1"/>
    <col min="6913" max="6913" width="36" customWidth="1"/>
    <col min="6914" max="6914" width="8.1796875" customWidth="1"/>
    <col min="6915" max="6915" width="11.1796875" customWidth="1"/>
    <col min="6918" max="6918" width="13.08984375" customWidth="1"/>
    <col min="7169" max="7169" width="36" customWidth="1"/>
    <col min="7170" max="7170" width="8.1796875" customWidth="1"/>
    <col min="7171" max="7171" width="11.1796875" customWidth="1"/>
    <col min="7174" max="7174" width="13.08984375" customWidth="1"/>
    <col min="7425" max="7425" width="36" customWidth="1"/>
    <col min="7426" max="7426" width="8.1796875" customWidth="1"/>
    <col min="7427" max="7427" width="11.1796875" customWidth="1"/>
    <col min="7430" max="7430" width="13.08984375" customWidth="1"/>
    <col min="7681" max="7681" width="36" customWidth="1"/>
    <col min="7682" max="7682" width="8.1796875" customWidth="1"/>
    <col min="7683" max="7683" width="11.1796875" customWidth="1"/>
    <col min="7686" max="7686" width="13.08984375" customWidth="1"/>
    <col min="7937" max="7937" width="36" customWidth="1"/>
    <col min="7938" max="7938" width="8.1796875" customWidth="1"/>
    <col min="7939" max="7939" width="11.1796875" customWidth="1"/>
    <col min="7942" max="7942" width="13.08984375" customWidth="1"/>
    <col min="8193" max="8193" width="36" customWidth="1"/>
    <col min="8194" max="8194" width="8.1796875" customWidth="1"/>
    <col min="8195" max="8195" width="11.1796875" customWidth="1"/>
    <col min="8198" max="8198" width="13.08984375" customWidth="1"/>
    <col min="8449" max="8449" width="36" customWidth="1"/>
    <col min="8450" max="8450" width="8.1796875" customWidth="1"/>
    <col min="8451" max="8451" width="11.1796875" customWidth="1"/>
    <col min="8454" max="8454" width="13.08984375" customWidth="1"/>
    <col min="8705" max="8705" width="36" customWidth="1"/>
    <col min="8706" max="8706" width="8.1796875" customWidth="1"/>
    <col min="8707" max="8707" width="11.1796875" customWidth="1"/>
    <col min="8710" max="8710" width="13.08984375" customWidth="1"/>
    <col min="8961" max="8961" width="36" customWidth="1"/>
    <col min="8962" max="8962" width="8.1796875" customWidth="1"/>
    <col min="8963" max="8963" width="11.1796875" customWidth="1"/>
    <col min="8966" max="8966" width="13.08984375" customWidth="1"/>
    <col min="9217" max="9217" width="36" customWidth="1"/>
    <col min="9218" max="9218" width="8.1796875" customWidth="1"/>
    <col min="9219" max="9219" width="11.1796875" customWidth="1"/>
    <col min="9222" max="9222" width="13.08984375" customWidth="1"/>
    <col min="9473" max="9473" width="36" customWidth="1"/>
    <col min="9474" max="9474" width="8.1796875" customWidth="1"/>
    <col min="9475" max="9475" width="11.1796875" customWidth="1"/>
    <col min="9478" max="9478" width="13.08984375" customWidth="1"/>
    <col min="9729" max="9729" width="36" customWidth="1"/>
    <col min="9730" max="9730" width="8.1796875" customWidth="1"/>
    <col min="9731" max="9731" width="11.1796875" customWidth="1"/>
    <col min="9734" max="9734" width="13.08984375" customWidth="1"/>
    <col min="9985" max="9985" width="36" customWidth="1"/>
    <col min="9986" max="9986" width="8.1796875" customWidth="1"/>
    <col min="9987" max="9987" width="11.1796875" customWidth="1"/>
    <col min="9990" max="9990" width="13.08984375" customWidth="1"/>
    <col min="10241" max="10241" width="36" customWidth="1"/>
    <col min="10242" max="10242" width="8.1796875" customWidth="1"/>
    <col min="10243" max="10243" width="11.1796875" customWidth="1"/>
    <col min="10246" max="10246" width="13.08984375" customWidth="1"/>
    <col min="10497" max="10497" width="36" customWidth="1"/>
    <col min="10498" max="10498" width="8.1796875" customWidth="1"/>
    <col min="10499" max="10499" width="11.1796875" customWidth="1"/>
    <col min="10502" max="10502" width="13.08984375" customWidth="1"/>
    <col min="10753" max="10753" width="36" customWidth="1"/>
    <col min="10754" max="10754" width="8.1796875" customWidth="1"/>
    <col min="10755" max="10755" width="11.1796875" customWidth="1"/>
    <col min="10758" max="10758" width="13.08984375" customWidth="1"/>
    <col min="11009" max="11009" width="36" customWidth="1"/>
    <col min="11010" max="11010" width="8.1796875" customWidth="1"/>
    <col min="11011" max="11011" width="11.1796875" customWidth="1"/>
    <col min="11014" max="11014" width="13.08984375" customWidth="1"/>
    <col min="11265" max="11265" width="36" customWidth="1"/>
    <col min="11266" max="11266" width="8.1796875" customWidth="1"/>
    <col min="11267" max="11267" width="11.1796875" customWidth="1"/>
    <col min="11270" max="11270" width="13.08984375" customWidth="1"/>
    <col min="11521" max="11521" width="36" customWidth="1"/>
    <col min="11522" max="11522" width="8.1796875" customWidth="1"/>
    <col min="11523" max="11523" width="11.1796875" customWidth="1"/>
    <col min="11526" max="11526" width="13.08984375" customWidth="1"/>
    <col min="11777" max="11777" width="36" customWidth="1"/>
    <col min="11778" max="11778" width="8.1796875" customWidth="1"/>
    <col min="11779" max="11779" width="11.1796875" customWidth="1"/>
    <col min="11782" max="11782" width="13.08984375" customWidth="1"/>
    <col min="12033" max="12033" width="36" customWidth="1"/>
    <col min="12034" max="12034" width="8.1796875" customWidth="1"/>
    <col min="12035" max="12035" width="11.1796875" customWidth="1"/>
    <col min="12038" max="12038" width="13.08984375" customWidth="1"/>
    <col min="12289" max="12289" width="36" customWidth="1"/>
    <col min="12290" max="12290" width="8.1796875" customWidth="1"/>
    <col min="12291" max="12291" width="11.1796875" customWidth="1"/>
    <col min="12294" max="12294" width="13.08984375" customWidth="1"/>
    <col min="12545" max="12545" width="36" customWidth="1"/>
    <col min="12546" max="12546" width="8.1796875" customWidth="1"/>
    <col min="12547" max="12547" width="11.1796875" customWidth="1"/>
    <col min="12550" max="12550" width="13.08984375" customWidth="1"/>
    <col min="12801" max="12801" width="36" customWidth="1"/>
    <col min="12802" max="12802" width="8.1796875" customWidth="1"/>
    <col min="12803" max="12803" width="11.1796875" customWidth="1"/>
    <col min="12806" max="12806" width="13.08984375" customWidth="1"/>
    <col min="13057" max="13057" width="36" customWidth="1"/>
    <col min="13058" max="13058" width="8.1796875" customWidth="1"/>
    <col min="13059" max="13059" width="11.1796875" customWidth="1"/>
    <col min="13062" max="13062" width="13.08984375" customWidth="1"/>
    <col min="13313" max="13313" width="36" customWidth="1"/>
    <col min="13314" max="13314" width="8.1796875" customWidth="1"/>
    <col min="13315" max="13315" width="11.1796875" customWidth="1"/>
    <col min="13318" max="13318" width="13.08984375" customWidth="1"/>
    <col min="13569" max="13569" width="36" customWidth="1"/>
    <col min="13570" max="13570" width="8.1796875" customWidth="1"/>
    <col min="13571" max="13571" width="11.1796875" customWidth="1"/>
    <col min="13574" max="13574" width="13.08984375" customWidth="1"/>
    <col min="13825" max="13825" width="36" customWidth="1"/>
    <col min="13826" max="13826" width="8.1796875" customWidth="1"/>
    <col min="13827" max="13827" width="11.1796875" customWidth="1"/>
    <col min="13830" max="13830" width="13.08984375" customWidth="1"/>
    <col min="14081" max="14081" width="36" customWidth="1"/>
    <col min="14082" max="14082" width="8.1796875" customWidth="1"/>
    <col min="14083" max="14083" width="11.1796875" customWidth="1"/>
    <col min="14086" max="14086" width="13.08984375" customWidth="1"/>
    <col min="14337" max="14337" width="36" customWidth="1"/>
    <col min="14338" max="14338" width="8.1796875" customWidth="1"/>
    <col min="14339" max="14339" width="11.1796875" customWidth="1"/>
    <col min="14342" max="14342" width="13.08984375" customWidth="1"/>
    <col min="14593" max="14593" width="36" customWidth="1"/>
    <col min="14594" max="14594" width="8.1796875" customWidth="1"/>
    <col min="14595" max="14595" width="11.1796875" customWidth="1"/>
    <col min="14598" max="14598" width="13.08984375" customWidth="1"/>
    <col min="14849" max="14849" width="36" customWidth="1"/>
    <col min="14850" max="14850" width="8.1796875" customWidth="1"/>
    <col min="14851" max="14851" width="11.1796875" customWidth="1"/>
    <col min="14854" max="14854" width="13.08984375" customWidth="1"/>
    <col min="15105" max="15105" width="36" customWidth="1"/>
    <col min="15106" max="15106" width="8.1796875" customWidth="1"/>
    <col min="15107" max="15107" width="11.1796875" customWidth="1"/>
    <col min="15110" max="15110" width="13.08984375" customWidth="1"/>
    <col min="15361" max="15361" width="36" customWidth="1"/>
    <col min="15362" max="15362" width="8.1796875" customWidth="1"/>
    <col min="15363" max="15363" width="11.1796875" customWidth="1"/>
    <col min="15366" max="15366" width="13.08984375" customWidth="1"/>
    <col min="15617" max="15617" width="36" customWidth="1"/>
    <col min="15618" max="15618" width="8.1796875" customWidth="1"/>
    <col min="15619" max="15619" width="11.1796875" customWidth="1"/>
    <col min="15622" max="15622" width="13.08984375" customWidth="1"/>
    <col min="15873" max="15873" width="36" customWidth="1"/>
    <col min="15874" max="15874" width="8.1796875" customWidth="1"/>
    <col min="15875" max="15875" width="11.1796875" customWidth="1"/>
    <col min="15878" max="15878" width="13.08984375" customWidth="1"/>
    <col min="16129" max="16129" width="36" customWidth="1"/>
    <col min="16130" max="16130" width="8.1796875" customWidth="1"/>
    <col min="16131" max="16131" width="11.1796875" customWidth="1"/>
    <col min="16134" max="16134" width="13.08984375" customWidth="1"/>
  </cols>
  <sheetData>
    <row r="1" spans="1:9" s="2" customFormat="1" ht="21" x14ac:dyDescent="0.5">
      <c r="A1" s="1" t="s">
        <v>0</v>
      </c>
      <c r="C1" s="26"/>
    </row>
    <row r="2" spans="1:9" s="2" customFormat="1" ht="21" x14ac:dyDescent="0.5">
      <c r="A2" s="4"/>
      <c r="B2" s="37"/>
      <c r="C2" s="38"/>
    </row>
    <row r="3" spans="1:9" s="2" customFormat="1" ht="21" x14ac:dyDescent="0.5">
      <c r="A3" s="6" t="s">
        <v>1</v>
      </c>
      <c r="C3" s="26"/>
    </row>
    <row r="4" spans="1:9" ht="11.4" customHeight="1" x14ac:dyDescent="0.35"/>
    <row r="5" spans="1:9" ht="17.5" x14ac:dyDescent="0.35">
      <c r="A5" s="27" t="s">
        <v>2</v>
      </c>
    </row>
    <row r="6" spans="1:9" ht="11.4" customHeight="1" x14ac:dyDescent="0.35"/>
    <row r="7" spans="1:9" ht="15.5" x14ac:dyDescent="0.35">
      <c r="A7" s="28" t="s">
        <v>3</v>
      </c>
      <c r="B7" s="31" t="s">
        <v>4</v>
      </c>
      <c r="C7" s="15">
        <v>2023</v>
      </c>
      <c r="D7" s="30" t="s">
        <v>5</v>
      </c>
      <c r="E7" s="7"/>
    </row>
    <row r="8" spans="1:9" ht="15.5" x14ac:dyDescent="0.35">
      <c r="A8" s="7" t="s">
        <v>6</v>
      </c>
      <c r="B8" s="32">
        <v>52000</v>
      </c>
      <c r="C8" s="7">
        <v>51000</v>
      </c>
      <c r="D8" s="48">
        <v>50710</v>
      </c>
      <c r="E8" s="7"/>
      <c r="G8" s="29"/>
      <c r="I8" s="29"/>
    </row>
    <row r="9" spans="1:9" ht="15.5" x14ac:dyDescent="0.35">
      <c r="A9" s="7" t="s">
        <v>7</v>
      </c>
      <c r="B9" s="32">
        <v>30000</v>
      </c>
      <c r="C9" s="7">
        <v>15000</v>
      </c>
      <c r="D9" s="48">
        <v>15000</v>
      </c>
      <c r="E9" s="7"/>
      <c r="G9" s="29"/>
      <c r="I9" s="29"/>
    </row>
    <row r="10" spans="1:9" ht="15.5" x14ac:dyDescent="0.35">
      <c r="A10" s="7" t="s">
        <v>8</v>
      </c>
      <c r="B10" s="32">
        <v>0</v>
      </c>
      <c r="C10" s="7"/>
      <c r="D10" s="48">
        <v>22000</v>
      </c>
      <c r="E10" s="7"/>
      <c r="G10" s="29"/>
      <c r="I10" s="29"/>
    </row>
    <row r="11" spans="1:9" ht="15.5" x14ac:dyDescent="0.35">
      <c r="A11" s="7" t="s">
        <v>9</v>
      </c>
      <c r="B11" s="32">
        <v>15000</v>
      </c>
      <c r="C11" s="7">
        <v>11000</v>
      </c>
      <c r="D11" s="48">
        <v>15011</v>
      </c>
      <c r="E11" s="7"/>
      <c r="G11" s="29"/>
      <c r="I11" s="29"/>
    </row>
    <row r="12" spans="1:9" ht="15.5" x14ac:dyDescent="0.35">
      <c r="A12" s="7" t="s">
        <v>10</v>
      </c>
      <c r="B12" s="32">
        <v>18000</v>
      </c>
      <c r="C12" s="7">
        <v>21500</v>
      </c>
      <c r="D12" s="48">
        <v>18737</v>
      </c>
      <c r="E12" s="7"/>
      <c r="G12" s="29"/>
      <c r="I12" s="29"/>
    </row>
    <row r="13" spans="1:9" ht="15.5" x14ac:dyDescent="0.35">
      <c r="A13" s="7" t="s">
        <v>11</v>
      </c>
      <c r="B13" s="32">
        <v>33000</v>
      </c>
      <c r="C13" s="7">
        <v>30000</v>
      </c>
      <c r="D13" s="48">
        <v>33450</v>
      </c>
      <c r="E13" s="7"/>
      <c r="G13" s="29"/>
      <c r="I13" s="29"/>
    </row>
    <row r="14" spans="1:9" ht="15.5" x14ac:dyDescent="0.35">
      <c r="A14" s="7" t="s">
        <v>12</v>
      </c>
      <c r="B14" s="32">
        <v>62000</v>
      </c>
      <c r="C14" s="7">
        <v>65000</v>
      </c>
      <c r="D14" s="48">
        <v>63110</v>
      </c>
      <c r="E14" s="7"/>
      <c r="G14" s="29"/>
      <c r="I14" s="29"/>
    </row>
    <row r="15" spans="1:9" ht="15.5" x14ac:dyDescent="0.35">
      <c r="A15" s="7" t="s">
        <v>13</v>
      </c>
      <c r="B15" s="32"/>
      <c r="C15" s="7"/>
      <c r="D15" s="48">
        <v>37799</v>
      </c>
      <c r="E15" s="7"/>
      <c r="G15" s="29"/>
      <c r="I15" s="29"/>
    </row>
    <row r="16" spans="1:9" ht="15.9" customHeight="1" x14ac:dyDescent="0.35">
      <c r="A16" s="7" t="s">
        <v>14</v>
      </c>
      <c r="B16" s="32"/>
      <c r="C16" s="7"/>
      <c r="D16" s="48">
        <f>98664+17506+1080</f>
        <v>117250</v>
      </c>
      <c r="E16" s="52" t="s">
        <v>15</v>
      </c>
      <c r="G16" s="29"/>
      <c r="I16" s="29"/>
    </row>
    <row r="17" spans="1:9" ht="15.5" x14ac:dyDescent="0.35">
      <c r="A17" s="7"/>
      <c r="B17" s="33">
        <f>SUM(B8:B16)</f>
        <v>210000</v>
      </c>
      <c r="C17" s="28">
        <f>SUM(C8:C14)</f>
        <v>193500</v>
      </c>
      <c r="D17" s="49">
        <f>SUM(D8:D16)</f>
        <v>373067</v>
      </c>
      <c r="E17" s="7"/>
      <c r="G17" s="29"/>
      <c r="I17" s="29"/>
    </row>
    <row r="18" spans="1:9" ht="11.4" customHeight="1" x14ac:dyDescent="0.35">
      <c r="A18" s="7"/>
      <c r="B18" s="32"/>
      <c r="C18" s="16"/>
      <c r="D18" s="48"/>
      <c r="E18" s="7"/>
      <c r="G18" s="29"/>
      <c r="I18" s="29"/>
    </row>
    <row r="19" spans="1:9" ht="15.5" x14ac:dyDescent="0.35">
      <c r="A19" s="28" t="s">
        <v>16</v>
      </c>
      <c r="B19" s="32"/>
      <c r="C19" s="7"/>
      <c r="D19" s="48"/>
      <c r="E19" s="7"/>
      <c r="G19" s="29"/>
      <c r="I19" s="29"/>
    </row>
    <row r="20" spans="1:9" ht="15.5" x14ac:dyDescent="0.35">
      <c r="A20" s="7" t="s">
        <v>17</v>
      </c>
      <c r="B20" s="32">
        <v>0</v>
      </c>
      <c r="C20" s="7">
        <v>1000</v>
      </c>
      <c r="D20" s="48">
        <v>0</v>
      </c>
      <c r="E20" s="7"/>
      <c r="G20" s="29"/>
      <c r="I20" s="29"/>
    </row>
    <row r="21" spans="1:9" ht="15.5" x14ac:dyDescent="0.35">
      <c r="A21" s="7" t="s">
        <v>18</v>
      </c>
      <c r="B21" s="32">
        <v>1500</v>
      </c>
      <c r="C21" s="7">
        <v>1000</v>
      </c>
      <c r="D21" s="48">
        <v>1125</v>
      </c>
      <c r="E21" s="7"/>
      <c r="G21" s="29"/>
      <c r="I21" s="29"/>
    </row>
    <row r="22" spans="1:9" ht="15.5" x14ac:dyDescent="0.35">
      <c r="A22" s="7" t="s">
        <v>19</v>
      </c>
      <c r="B22" s="32">
        <v>20000</v>
      </c>
      <c r="C22" s="7">
        <v>35000</v>
      </c>
      <c r="D22" s="48">
        <f>17351.2+1132.1</f>
        <v>18483.3</v>
      </c>
      <c r="E22" s="51">
        <v>4130.4130999999998</v>
      </c>
      <c r="G22" s="29"/>
      <c r="I22" s="29"/>
    </row>
    <row r="23" spans="1:9" ht="15.5" x14ac:dyDescent="0.35">
      <c r="A23" s="7" t="s">
        <v>20</v>
      </c>
      <c r="B23" s="32">
        <v>30000</v>
      </c>
      <c r="C23" s="7">
        <v>25000</v>
      </c>
      <c r="D23" s="48">
        <f>27324+2000</f>
        <v>29324</v>
      </c>
      <c r="E23" s="51">
        <v>4155.4156000000003</v>
      </c>
      <c r="G23" s="29"/>
      <c r="I23" s="29"/>
    </row>
    <row r="24" spans="1:9" ht="15.5" x14ac:dyDescent="0.35">
      <c r="A24" s="7" t="s">
        <v>21</v>
      </c>
      <c r="B24" s="32">
        <v>28000</v>
      </c>
      <c r="C24" s="7">
        <v>28000</v>
      </c>
      <c r="D24" s="48">
        <f>24500+2800</f>
        <v>27300</v>
      </c>
      <c r="E24" s="51">
        <v>5010.5015000000003</v>
      </c>
      <c r="G24" s="29"/>
      <c r="I24" s="29"/>
    </row>
    <row r="25" spans="1:9" ht="15.5" x14ac:dyDescent="0.35">
      <c r="A25" s="7" t="s">
        <v>22</v>
      </c>
      <c r="B25" s="32">
        <v>8000</v>
      </c>
      <c r="C25" s="7">
        <v>7000</v>
      </c>
      <c r="D25" s="48">
        <v>6809</v>
      </c>
      <c r="E25" s="7"/>
      <c r="G25" s="29"/>
      <c r="I25" s="29"/>
    </row>
    <row r="26" spans="1:9" ht="15.5" x14ac:dyDescent="0.35">
      <c r="A26" s="7" t="s">
        <v>23</v>
      </c>
      <c r="B26" s="32">
        <v>1000</v>
      </c>
      <c r="C26" s="7">
        <v>1000</v>
      </c>
      <c r="D26" s="48">
        <v>0</v>
      </c>
      <c r="E26" s="7"/>
      <c r="G26" s="29"/>
      <c r="I26" s="29"/>
    </row>
    <row r="27" spans="1:9" ht="15.5" x14ac:dyDescent="0.35">
      <c r="A27" s="7" t="s">
        <v>11</v>
      </c>
      <c r="B27" s="32">
        <v>25000</v>
      </c>
      <c r="C27" s="7">
        <v>25000</v>
      </c>
      <c r="D27" s="48">
        <v>22627</v>
      </c>
      <c r="E27" s="7"/>
      <c r="G27" s="29"/>
      <c r="I27" s="29"/>
    </row>
    <row r="28" spans="1:9" ht="15.5" x14ac:dyDescent="0.35">
      <c r="A28" s="7" t="s">
        <v>24</v>
      </c>
      <c r="B28" s="32">
        <v>8000</v>
      </c>
      <c r="C28" s="7">
        <v>8000</v>
      </c>
      <c r="D28" s="48">
        <v>8253</v>
      </c>
      <c r="E28" s="7"/>
      <c r="G28" s="29"/>
      <c r="I28" s="29"/>
    </row>
    <row r="29" spans="1:9" ht="15.5" x14ac:dyDescent="0.35">
      <c r="A29" s="7" t="s">
        <v>25</v>
      </c>
      <c r="B29" s="32">
        <v>8000</v>
      </c>
      <c r="C29" s="7">
        <v>8000</v>
      </c>
      <c r="D29" s="48">
        <v>6534</v>
      </c>
      <c r="E29" s="7"/>
      <c r="G29" s="29"/>
      <c r="I29" s="29"/>
    </row>
    <row r="30" spans="1:9" ht="15.5" x14ac:dyDescent="0.35">
      <c r="A30" s="7" t="s">
        <v>26</v>
      </c>
      <c r="B30" s="32">
        <v>2000</v>
      </c>
      <c r="C30" s="7">
        <v>2000</v>
      </c>
      <c r="D30" s="48">
        <v>1194</v>
      </c>
      <c r="E30" s="7"/>
      <c r="G30" s="29"/>
      <c r="I30" s="29"/>
    </row>
    <row r="31" spans="1:9" ht="15.5" x14ac:dyDescent="0.35">
      <c r="A31" s="7" t="s">
        <v>27</v>
      </c>
      <c r="B31" s="32">
        <v>25000</v>
      </c>
      <c r="C31" s="7">
        <v>12000</v>
      </c>
      <c r="D31" s="48">
        <v>27105</v>
      </c>
      <c r="E31" s="7"/>
      <c r="G31" s="29"/>
      <c r="I31" s="29"/>
    </row>
    <row r="32" spans="1:9" ht="15.5" x14ac:dyDescent="0.35">
      <c r="A32" s="7" t="s">
        <v>28</v>
      </c>
      <c r="B32" s="32">
        <v>4500</v>
      </c>
      <c r="C32" s="7">
        <v>0</v>
      </c>
      <c r="D32" s="48">
        <v>2513</v>
      </c>
      <c r="E32" s="7"/>
      <c r="G32" s="29"/>
      <c r="I32" s="29"/>
    </row>
    <row r="33" spans="1:9" ht="15.5" x14ac:dyDescent="0.35">
      <c r="A33" s="7" t="s">
        <v>29</v>
      </c>
      <c r="B33" s="32">
        <v>2300</v>
      </c>
      <c r="C33" s="7">
        <v>2000</v>
      </c>
      <c r="D33" s="48">
        <v>2172</v>
      </c>
      <c r="E33" s="7"/>
      <c r="G33" s="29"/>
      <c r="I33" s="29"/>
    </row>
    <row r="34" spans="1:9" ht="15.5" x14ac:dyDescent="0.35">
      <c r="A34" s="7" t="s">
        <v>30</v>
      </c>
      <c r="B34" s="32">
        <v>1000</v>
      </c>
      <c r="C34" s="7">
        <v>0</v>
      </c>
      <c r="D34" s="48">
        <v>0</v>
      </c>
      <c r="E34" s="7"/>
      <c r="G34" s="29"/>
      <c r="I34" s="29"/>
    </row>
    <row r="35" spans="1:9" ht="15.5" x14ac:dyDescent="0.35">
      <c r="A35" s="7" t="s">
        <v>31</v>
      </c>
      <c r="B35" s="32">
        <v>2500</v>
      </c>
      <c r="C35" s="7">
        <v>2500</v>
      </c>
      <c r="D35" s="48">
        <v>2085</v>
      </c>
      <c r="E35" s="7"/>
      <c r="G35" s="29"/>
      <c r="I35" s="29"/>
    </row>
    <row r="36" spans="1:9" ht="15.5" x14ac:dyDescent="0.35">
      <c r="A36" s="7" t="s">
        <v>32</v>
      </c>
      <c r="B36" s="32">
        <v>7000</v>
      </c>
      <c r="C36" s="7">
        <v>6500</v>
      </c>
      <c r="D36" s="48">
        <v>8014</v>
      </c>
      <c r="E36" s="7"/>
      <c r="G36" s="29"/>
      <c r="I36" s="29"/>
    </row>
    <row r="37" spans="1:9" ht="15.5" x14ac:dyDescent="0.35">
      <c r="A37" s="7" t="s">
        <v>33</v>
      </c>
      <c r="B37" s="32">
        <v>3000</v>
      </c>
      <c r="C37" s="7">
        <v>1000</v>
      </c>
      <c r="D37" s="48">
        <v>2600</v>
      </c>
      <c r="E37" s="7"/>
      <c r="G37" s="29"/>
      <c r="I37" s="29"/>
    </row>
    <row r="38" spans="1:9" ht="15.5" x14ac:dyDescent="0.35">
      <c r="A38" s="7" t="s">
        <v>34</v>
      </c>
      <c r="B38" s="32">
        <v>6000</v>
      </c>
      <c r="C38" s="7">
        <v>4000</v>
      </c>
      <c r="D38" s="48">
        <f>6500+2384</f>
        <v>8884</v>
      </c>
      <c r="E38" s="51">
        <v>6993.7690000000002</v>
      </c>
      <c r="G38" s="29"/>
      <c r="I38" s="29"/>
    </row>
    <row r="39" spans="1:9" ht="15.5" x14ac:dyDescent="0.35">
      <c r="A39" s="7" t="s">
        <v>9</v>
      </c>
      <c r="B39" s="32">
        <v>13000</v>
      </c>
      <c r="C39" s="7">
        <v>10500</v>
      </c>
      <c r="D39" s="48">
        <v>12998</v>
      </c>
      <c r="E39" s="7"/>
      <c r="G39" s="29"/>
      <c r="I39" s="29"/>
    </row>
    <row r="40" spans="1:9" ht="15.5" x14ac:dyDescent="0.35">
      <c r="A40" s="7" t="s">
        <v>35</v>
      </c>
      <c r="B40" s="32">
        <v>0</v>
      </c>
      <c r="C40" s="7"/>
      <c r="D40" s="48">
        <v>2513.17</v>
      </c>
      <c r="E40" s="7"/>
      <c r="G40" s="29"/>
      <c r="I40" s="29"/>
    </row>
    <row r="41" spans="1:9" ht="15.5" x14ac:dyDescent="0.35">
      <c r="A41" s="7" t="s">
        <v>36</v>
      </c>
      <c r="B41" s="32">
        <v>9000</v>
      </c>
      <c r="C41" s="7">
        <v>9000</v>
      </c>
      <c r="D41" s="48">
        <v>7529</v>
      </c>
      <c r="E41" s="7"/>
      <c r="G41" s="29"/>
      <c r="I41" s="29"/>
    </row>
    <row r="42" spans="1:9" ht="15.5" x14ac:dyDescent="0.35">
      <c r="A42" s="7" t="s">
        <v>37</v>
      </c>
      <c r="B42" s="32">
        <v>0</v>
      </c>
      <c r="C42" s="7"/>
      <c r="D42" s="48">
        <v>43755.85</v>
      </c>
      <c r="E42" s="7"/>
      <c r="G42" s="29"/>
      <c r="I42" s="29"/>
    </row>
    <row r="43" spans="1:9" ht="15.9" customHeight="1" x14ac:dyDescent="0.35">
      <c r="A43" s="7" t="s">
        <v>14</v>
      </c>
      <c r="B43" s="32">
        <v>0</v>
      </c>
      <c r="C43" s="7"/>
      <c r="D43" s="48">
        <f>105023.8+13436.3+2733.52+500</f>
        <v>121693.62000000001</v>
      </c>
      <c r="E43" s="53" t="s">
        <v>38</v>
      </c>
      <c r="G43" s="29"/>
      <c r="I43" s="29"/>
    </row>
    <row r="44" spans="1:9" ht="15.5" x14ac:dyDescent="0.35">
      <c r="A44" s="7" t="s">
        <v>39</v>
      </c>
      <c r="B44" s="32">
        <v>-800</v>
      </c>
      <c r="C44" s="7"/>
      <c r="D44" s="48">
        <f>-1214.62+214.5</f>
        <v>-1000.1199999999999</v>
      </c>
      <c r="E44" s="7"/>
      <c r="G44" s="29"/>
      <c r="I44" s="29"/>
    </row>
    <row r="45" spans="1:9" ht="15.5" x14ac:dyDescent="0.35">
      <c r="A45" s="7"/>
      <c r="B45" s="33">
        <f>SUM(B20:B44)</f>
        <v>204000</v>
      </c>
      <c r="C45" s="28">
        <f>SUM(C20:C41)</f>
        <v>188500</v>
      </c>
      <c r="D45" s="49">
        <f>SUM(D20:D44)-1</f>
        <v>362510.82</v>
      </c>
      <c r="E45" s="7"/>
      <c r="G45" s="29"/>
      <c r="I45" s="29"/>
    </row>
    <row r="46" spans="1:9" ht="11.4" customHeight="1" x14ac:dyDescent="0.35">
      <c r="A46" s="16"/>
      <c r="B46" s="34"/>
      <c r="C46" s="16"/>
      <c r="D46" s="19"/>
      <c r="E46" s="16"/>
      <c r="G46" s="29"/>
      <c r="H46" s="29"/>
      <c r="I46" s="29"/>
    </row>
    <row r="47" spans="1:9" s="42" customFormat="1" ht="15.5" x14ac:dyDescent="0.35">
      <c r="A47" s="28"/>
      <c r="B47" s="41">
        <f>B17-B45</f>
        <v>6000</v>
      </c>
      <c r="C47" s="43">
        <f>C17-C45</f>
        <v>5000</v>
      </c>
      <c r="D47" s="50">
        <f>D17-D45</f>
        <v>10556.179999999993</v>
      </c>
      <c r="E47" s="44"/>
    </row>
  </sheetData>
  <pageMargins left="0.7" right="0.7" top="0.59027799999999997" bottom="0.59027799999999997" header="0.23611099999999999" footer="0.23611099999999999"/>
  <pageSetup paperSize="9" fitToWidth="0"/>
  <drawing r:id="rId1"/>
  <legacyDrawing r:id="rId2"/>
  <extLst>
    <ext uri="smNativeData">
      <pm:sheetPrefs xmlns:pm="smNativeData" day="170610756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="143" workbookViewId="0">
      <selection activeCell="B20" sqref="B20"/>
    </sheetView>
  </sheetViews>
  <sheetFormatPr defaultRowHeight="15.5" x14ac:dyDescent="0.35"/>
  <cols>
    <col min="1" max="1" width="30.6328125" style="16" customWidth="1"/>
    <col min="2" max="2" width="17.6328125" style="16" customWidth="1"/>
    <col min="3" max="3" width="17.36328125" style="16" customWidth="1"/>
    <col min="4" max="4" width="9" style="16" customWidth="1"/>
    <col min="5" max="5" width="22.90625" style="16" customWidth="1"/>
    <col min="6" max="256" width="9" style="16" customWidth="1"/>
    <col min="257" max="257" width="30.6328125" style="16" customWidth="1"/>
    <col min="258" max="258" width="17.6328125" style="16" customWidth="1"/>
    <col min="259" max="259" width="17.36328125" style="16" customWidth="1"/>
    <col min="260" max="260" width="9" style="16" customWidth="1"/>
    <col min="261" max="261" width="22.90625" style="16" customWidth="1"/>
    <col min="262" max="512" width="9" style="16" customWidth="1"/>
    <col min="513" max="513" width="30.6328125" style="16" customWidth="1"/>
    <col min="514" max="514" width="17.6328125" style="16" customWidth="1"/>
    <col min="515" max="515" width="17.36328125" style="16" customWidth="1"/>
    <col min="516" max="516" width="9" style="16" customWidth="1"/>
    <col min="517" max="517" width="22.90625" style="16" customWidth="1"/>
    <col min="518" max="768" width="9" style="16" customWidth="1"/>
    <col min="769" max="769" width="30.6328125" style="16" customWidth="1"/>
    <col min="770" max="770" width="17.6328125" style="16" customWidth="1"/>
    <col min="771" max="771" width="17.36328125" style="16" customWidth="1"/>
    <col min="772" max="772" width="9" style="16" customWidth="1"/>
    <col min="773" max="773" width="22.90625" style="16" customWidth="1"/>
    <col min="774" max="1024" width="9" style="16" customWidth="1"/>
    <col min="1025" max="1025" width="30.6328125" style="16" customWidth="1"/>
    <col min="1026" max="1026" width="17.6328125" style="16" customWidth="1"/>
    <col min="1027" max="1027" width="17.36328125" style="16" customWidth="1"/>
    <col min="1028" max="1028" width="9" style="16" customWidth="1"/>
    <col min="1029" max="1029" width="22.90625" style="16" customWidth="1"/>
    <col min="1030" max="1280" width="9" style="16" customWidth="1"/>
    <col min="1281" max="1281" width="30.6328125" style="16" customWidth="1"/>
    <col min="1282" max="1282" width="17.6328125" style="16" customWidth="1"/>
    <col min="1283" max="1283" width="17.36328125" style="16" customWidth="1"/>
    <col min="1284" max="1284" width="9" style="16" customWidth="1"/>
    <col min="1285" max="1285" width="22.90625" style="16" customWidth="1"/>
    <col min="1286" max="1536" width="9" style="16" customWidth="1"/>
    <col min="1537" max="1537" width="30.6328125" style="16" customWidth="1"/>
    <col min="1538" max="1538" width="17.6328125" style="16" customWidth="1"/>
    <col min="1539" max="1539" width="17.36328125" style="16" customWidth="1"/>
    <col min="1540" max="1540" width="9" style="16" customWidth="1"/>
    <col min="1541" max="1541" width="22.90625" style="16" customWidth="1"/>
    <col min="1542" max="1792" width="9" style="16" customWidth="1"/>
    <col min="1793" max="1793" width="30.6328125" style="16" customWidth="1"/>
    <col min="1794" max="1794" width="17.6328125" style="16" customWidth="1"/>
    <col min="1795" max="1795" width="17.36328125" style="16" customWidth="1"/>
    <col min="1796" max="1796" width="9" style="16" customWidth="1"/>
    <col min="1797" max="1797" width="22.90625" style="16" customWidth="1"/>
    <col min="1798" max="2048" width="9" style="16" customWidth="1"/>
    <col min="2049" max="2049" width="30.6328125" style="16" customWidth="1"/>
    <col min="2050" max="2050" width="17.6328125" style="16" customWidth="1"/>
    <col min="2051" max="2051" width="17.36328125" style="16" customWidth="1"/>
    <col min="2052" max="2052" width="9" style="16" customWidth="1"/>
    <col min="2053" max="2053" width="22.90625" style="16" customWidth="1"/>
    <col min="2054" max="2304" width="9" style="16" customWidth="1"/>
    <col min="2305" max="2305" width="30.6328125" style="16" customWidth="1"/>
    <col min="2306" max="2306" width="17.6328125" style="16" customWidth="1"/>
    <col min="2307" max="2307" width="17.36328125" style="16" customWidth="1"/>
    <col min="2308" max="2308" width="9" style="16" customWidth="1"/>
    <col min="2309" max="2309" width="22.90625" style="16" customWidth="1"/>
    <col min="2310" max="2560" width="9" style="16" customWidth="1"/>
    <col min="2561" max="2561" width="30.6328125" style="16" customWidth="1"/>
    <col min="2562" max="2562" width="17.6328125" style="16" customWidth="1"/>
    <col min="2563" max="2563" width="17.36328125" style="16" customWidth="1"/>
    <col min="2564" max="2564" width="9" style="16" customWidth="1"/>
    <col min="2565" max="2565" width="22.90625" style="16" customWidth="1"/>
    <col min="2566" max="2816" width="9" style="16" customWidth="1"/>
    <col min="2817" max="2817" width="30.6328125" style="16" customWidth="1"/>
    <col min="2818" max="2818" width="17.6328125" style="16" customWidth="1"/>
    <col min="2819" max="2819" width="17.36328125" style="16" customWidth="1"/>
    <col min="2820" max="2820" width="9" style="16" customWidth="1"/>
    <col min="2821" max="2821" width="22.90625" style="16" customWidth="1"/>
    <col min="2822" max="3072" width="9" style="16" customWidth="1"/>
    <col min="3073" max="3073" width="30.6328125" style="16" customWidth="1"/>
    <col min="3074" max="3074" width="17.6328125" style="16" customWidth="1"/>
    <col min="3075" max="3075" width="17.36328125" style="16" customWidth="1"/>
    <col min="3076" max="3076" width="9" style="16" customWidth="1"/>
    <col min="3077" max="3077" width="22.90625" style="16" customWidth="1"/>
    <col min="3078" max="3328" width="9" style="16" customWidth="1"/>
    <col min="3329" max="3329" width="30.6328125" style="16" customWidth="1"/>
    <col min="3330" max="3330" width="17.6328125" style="16" customWidth="1"/>
    <col min="3331" max="3331" width="17.36328125" style="16" customWidth="1"/>
    <col min="3332" max="3332" width="9" style="16" customWidth="1"/>
    <col min="3333" max="3333" width="22.90625" style="16" customWidth="1"/>
    <col min="3334" max="3584" width="9" style="16" customWidth="1"/>
    <col min="3585" max="3585" width="30.6328125" style="16" customWidth="1"/>
    <col min="3586" max="3586" width="17.6328125" style="16" customWidth="1"/>
    <col min="3587" max="3587" width="17.36328125" style="16" customWidth="1"/>
    <col min="3588" max="3588" width="9" style="16" customWidth="1"/>
    <col min="3589" max="3589" width="22.90625" style="16" customWidth="1"/>
    <col min="3590" max="3840" width="9" style="16" customWidth="1"/>
    <col min="3841" max="3841" width="30.6328125" style="16" customWidth="1"/>
    <col min="3842" max="3842" width="17.6328125" style="16" customWidth="1"/>
    <col min="3843" max="3843" width="17.36328125" style="16" customWidth="1"/>
    <col min="3844" max="3844" width="9" style="16" customWidth="1"/>
    <col min="3845" max="3845" width="22.90625" style="16" customWidth="1"/>
    <col min="3846" max="4096" width="9" style="16" customWidth="1"/>
    <col min="4097" max="4097" width="30.6328125" style="16" customWidth="1"/>
    <col min="4098" max="4098" width="17.6328125" style="16" customWidth="1"/>
    <col min="4099" max="4099" width="17.36328125" style="16" customWidth="1"/>
    <col min="4100" max="4100" width="9" style="16" customWidth="1"/>
    <col min="4101" max="4101" width="22.90625" style="16" customWidth="1"/>
    <col min="4102" max="4352" width="9" style="16" customWidth="1"/>
    <col min="4353" max="4353" width="30.6328125" style="16" customWidth="1"/>
    <col min="4354" max="4354" width="17.6328125" style="16" customWidth="1"/>
    <col min="4355" max="4355" width="17.36328125" style="16" customWidth="1"/>
    <col min="4356" max="4356" width="9" style="16" customWidth="1"/>
    <col min="4357" max="4357" width="22.90625" style="16" customWidth="1"/>
    <col min="4358" max="4608" width="9" style="16" customWidth="1"/>
    <col min="4609" max="4609" width="30.6328125" style="16" customWidth="1"/>
    <col min="4610" max="4610" width="17.6328125" style="16" customWidth="1"/>
    <col min="4611" max="4611" width="17.36328125" style="16" customWidth="1"/>
    <col min="4612" max="4612" width="9" style="16" customWidth="1"/>
    <col min="4613" max="4613" width="22.90625" style="16" customWidth="1"/>
    <col min="4614" max="4864" width="9" style="16" customWidth="1"/>
    <col min="4865" max="4865" width="30.6328125" style="16" customWidth="1"/>
    <col min="4866" max="4866" width="17.6328125" style="16" customWidth="1"/>
    <col min="4867" max="4867" width="17.36328125" style="16" customWidth="1"/>
    <col min="4868" max="4868" width="9" style="16" customWidth="1"/>
    <col min="4869" max="4869" width="22.90625" style="16" customWidth="1"/>
    <col min="4870" max="5120" width="9" style="16" customWidth="1"/>
    <col min="5121" max="5121" width="30.6328125" style="16" customWidth="1"/>
    <col min="5122" max="5122" width="17.6328125" style="16" customWidth="1"/>
    <col min="5123" max="5123" width="17.36328125" style="16" customWidth="1"/>
    <col min="5124" max="5124" width="9" style="16" customWidth="1"/>
    <col min="5125" max="5125" width="22.90625" style="16" customWidth="1"/>
    <col min="5126" max="5376" width="9" style="16" customWidth="1"/>
    <col min="5377" max="5377" width="30.6328125" style="16" customWidth="1"/>
    <col min="5378" max="5378" width="17.6328125" style="16" customWidth="1"/>
    <col min="5379" max="5379" width="17.36328125" style="16" customWidth="1"/>
    <col min="5380" max="5380" width="9" style="16" customWidth="1"/>
    <col min="5381" max="5381" width="22.90625" style="16" customWidth="1"/>
    <col min="5382" max="5632" width="9" style="16" customWidth="1"/>
    <col min="5633" max="5633" width="30.6328125" style="16" customWidth="1"/>
    <col min="5634" max="5634" width="17.6328125" style="16" customWidth="1"/>
    <col min="5635" max="5635" width="17.36328125" style="16" customWidth="1"/>
    <col min="5636" max="5636" width="9" style="16" customWidth="1"/>
    <col min="5637" max="5637" width="22.90625" style="16" customWidth="1"/>
    <col min="5638" max="5888" width="9" style="16" customWidth="1"/>
    <col min="5889" max="5889" width="30.6328125" style="16" customWidth="1"/>
    <col min="5890" max="5890" width="17.6328125" style="16" customWidth="1"/>
    <col min="5891" max="5891" width="17.36328125" style="16" customWidth="1"/>
    <col min="5892" max="5892" width="9" style="16" customWidth="1"/>
    <col min="5893" max="5893" width="22.90625" style="16" customWidth="1"/>
    <col min="5894" max="6144" width="9" style="16" customWidth="1"/>
    <col min="6145" max="6145" width="30.6328125" style="16" customWidth="1"/>
    <col min="6146" max="6146" width="17.6328125" style="16" customWidth="1"/>
    <col min="6147" max="6147" width="17.36328125" style="16" customWidth="1"/>
    <col min="6148" max="6148" width="9" style="16" customWidth="1"/>
    <col min="6149" max="6149" width="22.90625" style="16" customWidth="1"/>
    <col min="6150" max="6400" width="9" style="16" customWidth="1"/>
    <col min="6401" max="6401" width="30.6328125" style="16" customWidth="1"/>
    <col min="6402" max="6402" width="17.6328125" style="16" customWidth="1"/>
    <col min="6403" max="6403" width="17.36328125" style="16" customWidth="1"/>
    <col min="6404" max="6404" width="9" style="16" customWidth="1"/>
    <col min="6405" max="6405" width="22.90625" style="16" customWidth="1"/>
    <col min="6406" max="6656" width="9" style="16" customWidth="1"/>
    <col min="6657" max="6657" width="30.6328125" style="16" customWidth="1"/>
    <col min="6658" max="6658" width="17.6328125" style="16" customWidth="1"/>
    <col min="6659" max="6659" width="17.36328125" style="16" customWidth="1"/>
    <col min="6660" max="6660" width="9" style="16" customWidth="1"/>
    <col min="6661" max="6661" width="22.90625" style="16" customWidth="1"/>
    <col min="6662" max="6912" width="9" style="16" customWidth="1"/>
    <col min="6913" max="6913" width="30.6328125" style="16" customWidth="1"/>
    <col min="6914" max="6914" width="17.6328125" style="16" customWidth="1"/>
    <col min="6915" max="6915" width="17.36328125" style="16" customWidth="1"/>
    <col min="6916" max="6916" width="9" style="16" customWidth="1"/>
    <col min="6917" max="6917" width="22.90625" style="16" customWidth="1"/>
    <col min="6918" max="7168" width="9" style="16" customWidth="1"/>
    <col min="7169" max="7169" width="30.6328125" style="16" customWidth="1"/>
    <col min="7170" max="7170" width="17.6328125" style="16" customWidth="1"/>
    <col min="7171" max="7171" width="17.36328125" style="16" customWidth="1"/>
    <col min="7172" max="7172" width="9" style="16" customWidth="1"/>
    <col min="7173" max="7173" width="22.90625" style="16" customWidth="1"/>
    <col min="7174" max="7424" width="9" style="16" customWidth="1"/>
    <col min="7425" max="7425" width="30.6328125" style="16" customWidth="1"/>
    <col min="7426" max="7426" width="17.6328125" style="16" customWidth="1"/>
    <col min="7427" max="7427" width="17.36328125" style="16" customWidth="1"/>
    <col min="7428" max="7428" width="9" style="16" customWidth="1"/>
    <col min="7429" max="7429" width="22.90625" style="16" customWidth="1"/>
    <col min="7430" max="7680" width="9" style="16" customWidth="1"/>
    <col min="7681" max="7681" width="30.6328125" style="16" customWidth="1"/>
    <col min="7682" max="7682" width="17.6328125" style="16" customWidth="1"/>
    <col min="7683" max="7683" width="17.36328125" style="16" customWidth="1"/>
    <col min="7684" max="7684" width="9" style="16" customWidth="1"/>
    <col min="7685" max="7685" width="22.90625" style="16" customWidth="1"/>
    <col min="7686" max="7936" width="9" style="16" customWidth="1"/>
    <col min="7937" max="7937" width="30.6328125" style="16" customWidth="1"/>
    <col min="7938" max="7938" width="17.6328125" style="16" customWidth="1"/>
    <col min="7939" max="7939" width="17.36328125" style="16" customWidth="1"/>
    <col min="7940" max="7940" width="9" style="16" customWidth="1"/>
    <col min="7941" max="7941" width="22.90625" style="16" customWidth="1"/>
    <col min="7942" max="8192" width="9" style="16" customWidth="1"/>
    <col min="8193" max="8193" width="30.6328125" style="16" customWidth="1"/>
    <col min="8194" max="8194" width="17.6328125" style="16" customWidth="1"/>
    <col min="8195" max="8195" width="17.36328125" style="16" customWidth="1"/>
    <col min="8196" max="8196" width="9" style="16" customWidth="1"/>
    <col min="8197" max="8197" width="22.90625" style="16" customWidth="1"/>
    <col min="8198" max="8448" width="9" style="16" customWidth="1"/>
    <col min="8449" max="8449" width="30.6328125" style="16" customWidth="1"/>
    <col min="8450" max="8450" width="17.6328125" style="16" customWidth="1"/>
    <col min="8451" max="8451" width="17.36328125" style="16" customWidth="1"/>
    <col min="8452" max="8452" width="9" style="16" customWidth="1"/>
    <col min="8453" max="8453" width="22.90625" style="16" customWidth="1"/>
    <col min="8454" max="8704" width="9" style="16" customWidth="1"/>
    <col min="8705" max="8705" width="30.6328125" style="16" customWidth="1"/>
    <col min="8706" max="8706" width="17.6328125" style="16" customWidth="1"/>
    <col min="8707" max="8707" width="17.36328125" style="16" customWidth="1"/>
    <col min="8708" max="8708" width="9" style="16" customWidth="1"/>
    <col min="8709" max="8709" width="22.90625" style="16" customWidth="1"/>
    <col min="8710" max="8960" width="9" style="16" customWidth="1"/>
    <col min="8961" max="8961" width="30.6328125" style="16" customWidth="1"/>
    <col min="8962" max="8962" width="17.6328125" style="16" customWidth="1"/>
    <col min="8963" max="8963" width="17.36328125" style="16" customWidth="1"/>
    <col min="8964" max="8964" width="9" style="16" customWidth="1"/>
    <col min="8965" max="8965" width="22.90625" style="16" customWidth="1"/>
    <col min="8966" max="9216" width="9" style="16" customWidth="1"/>
    <col min="9217" max="9217" width="30.6328125" style="16" customWidth="1"/>
    <col min="9218" max="9218" width="17.6328125" style="16" customWidth="1"/>
    <col min="9219" max="9219" width="17.36328125" style="16" customWidth="1"/>
    <col min="9220" max="9220" width="9" style="16" customWidth="1"/>
    <col min="9221" max="9221" width="22.90625" style="16" customWidth="1"/>
    <col min="9222" max="9472" width="9" style="16" customWidth="1"/>
    <col min="9473" max="9473" width="30.6328125" style="16" customWidth="1"/>
    <col min="9474" max="9474" width="17.6328125" style="16" customWidth="1"/>
    <col min="9475" max="9475" width="17.36328125" style="16" customWidth="1"/>
    <col min="9476" max="9476" width="9" style="16" customWidth="1"/>
    <col min="9477" max="9477" width="22.90625" style="16" customWidth="1"/>
    <col min="9478" max="9728" width="9" style="16" customWidth="1"/>
    <col min="9729" max="9729" width="30.6328125" style="16" customWidth="1"/>
    <col min="9730" max="9730" width="17.6328125" style="16" customWidth="1"/>
    <col min="9731" max="9731" width="17.36328125" style="16" customWidth="1"/>
    <col min="9732" max="9732" width="9" style="16" customWidth="1"/>
    <col min="9733" max="9733" width="22.90625" style="16" customWidth="1"/>
    <col min="9734" max="9984" width="9" style="16" customWidth="1"/>
    <col min="9985" max="9985" width="30.6328125" style="16" customWidth="1"/>
    <col min="9986" max="9986" width="17.6328125" style="16" customWidth="1"/>
    <col min="9987" max="9987" width="17.36328125" style="16" customWidth="1"/>
    <col min="9988" max="9988" width="9" style="16" customWidth="1"/>
    <col min="9989" max="9989" width="22.90625" style="16" customWidth="1"/>
    <col min="9990" max="10240" width="9" style="16" customWidth="1"/>
    <col min="10241" max="10241" width="30.6328125" style="16" customWidth="1"/>
    <col min="10242" max="10242" width="17.6328125" style="16" customWidth="1"/>
    <col min="10243" max="10243" width="17.36328125" style="16" customWidth="1"/>
    <col min="10244" max="10244" width="9" style="16" customWidth="1"/>
    <col min="10245" max="10245" width="22.90625" style="16" customWidth="1"/>
    <col min="10246" max="10496" width="9" style="16" customWidth="1"/>
    <col min="10497" max="10497" width="30.6328125" style="16" customWidth="1"/>
    <col min="10498" max="10498" width="17.6328125" style="16" customWidth="1"/>
    <col min="10499" max="10499" width="17.36328125" style="16" customWidth="1"/>
    <col min="10500" max="10500" width="9" style="16" customWidth="1"/>
    <col min="10501" max="10501" width="22.90625" style="16" customWidth="1"/>
    <col min="10502" max="10752" width="9" style="16" customWidth="1"/>
    <col min="10753" max="10753" width="30.6328125" style="16" customWidth="1"/>
    <col min="10754" max="10754" width="17.6328125" style="16" customWidth="1"/>
    <col min="10755" max="10755" width="17.36328125" style="16" customWidth="1"/>
    <col min="10756" max="10756" width="9" style="16" customWidth="1"/>
    <col min="10757" max="10757" width="22.90625" style="16" customWidth="1"/>
    <col min="10758" max="11008" width="9" style="16" customWidth="1"/>
    <col min="11009" max="11009" width="30.6328125" style="16" customWidth="1"/>
    <col min="11010" max="11010" width="17.6328125" style="16" customWidth="1"/>
    <col min="11011" max="11011" width="17.36328125" style="16" customWidth="1"/>
    <col min="11012" max="11012" width="9" style="16" customWidth="1"/>
    <col min="11013" max="11013" width="22.90625" style="16" customWidth="1"/>
    <col min="11014" max="11264" width="9" style="16" customWidth="1"/>
    <col min="11265" max="11265" width="30.6328125" style="16" customWidth="1"/>
    <col min="11266" max="11266" width="17.6328125" style="16" customWidth="1"/>
    <col min="11267" max="11267" width="17.36328125" style="16" customWidth="1"/>
    <col min="11268" max="11268" width="9" style="16" customWidth="1"/>
    <col min="11269" max="11269" width="22.90625" style="16" customWidth="1"/>
    <col min="11270" max="11520" width="9" style="16" customWidth="1"/>
    <col min="11521" max="11521" width="30.6328125" style="16" customWidth="1"/>
    <col min="11522" max="11522" width="17.6328125" style="16" customWidth="1"/>
    <col min="11523" max="11523" width="17.36328125" style="16" customWidth="1"/>
    <col min="11524" max="11524" width="9" style="16" customWidth="1"/>
    <col min="11525" max="11525" width="22.90625" style="16" customWidth="1"/>
    <col min="11526" max="11776" width="9" style="16" customWidth="1"/>
    <col min="11777" max="11777" width="30.6328125" style="16" customWidth="1"/>
    <col min="11778" max="11778" width="17.6328125" style="16" customWidth="1"/>
    <col min="11779" max="11779" width="17.36328125" style="16" customWidth="1"/>
    <col min="11780" max="11780" width="9" style="16" customWidth="1"/>
    <col min="11781" max="11781" width="22.90625" style="16" customWidth="1"/>
    <col min="11782" max="12032" width="9" style="16" customWidth="1"/>
    <col min="12033" max="12033" width="30.6328125" style="16" customWidth="1"/>
    <col min="12034" max="12034" width="17.6328125" style="16" customWidth="1"/>
    <col min="12035" max="12035" width="17.36328125" style="16" customWidth="1"/>
    <col min="12036" max="12036" width="9" style="16" customWidth="1"/>
    <col min="12037" max="12037" width="22.90625" style="16" customWidth="1"/>
    <col min="12038" max="12288" width="9" style="16" customWidth="1"/>
    <col min="12289" max="12289" width="30.6328125" style="16" customWidth="1"/>
    <col min="12290" max="12290" width="17.6328125" style="16" customWidth="1"/>
    <col min="12291" max="12291" width="17.36328125" style="16" customWidth="1"/>
    <col min="12292" max="12292" width="9" style="16" customWidth="1"/>
    <col min="12293" max="12293" width="22.90625" style="16" customWidth="1"/>
    <col min="12294" max="12544" width="9" style="16" customWidth="1"/>
    <col min="12545" max="12545" width="30.6328125" style="16" customWidth="1"/>
    <col min="12546" max="12546" width="17.6328125" style="16" customWidth="1"/>
    <col min="12547" max="12547" width="17.36328125" style="16" customWidth="1"/>
    <col min="12548" max="12548" width="9" style="16" customWidth="1"/>
    <col min="12549" max="12549" width="22.90625" style="16" customWidth="1"/>
    <col min="12550" max="12800" width="9" style="16" customWidth="1"/>
    <col min="12801" max="12801" width="30.6328125" style="16" customWidth="1"/>
    <col min="12802" max="12802" width="17.6328125" style="16" customWidth="1"/>
    <col min="12803" max="12803" width="17.36328125" style="16" customWidth="1"/>
    <col min="12804" max="12804" width="9" style="16" customWidth="1"/>
    <col min="12805" max="12805" width="22.90625" style="16" customWidth="1"/>
    <col min="12806" max="13056" width="9" style="16" customWidth="1"/>
    <col min="13057" max="13057" width="30.6328125" style="16" customWidth="1"/>
    <col min="13058" max="13058" width="17.6328125" style="16" customWidth="1"/>
    <col min="13059" max="13059" width="17.36328125" style="16" customWidth="1"/>
    <col min="13060" max="13060" width="9" style="16" customWidth="1"/>
    <col min="13061" max="13061" width="22.90625" style="16" customWidth="1"/>
    <col min="13062" max="13312" width="9" style="16" customWidth="1"/>
    <col min="13313" max="13313" width="30.6328125" style="16" customWidth="1"/>
    <col min="13314" max="13314" width="17.6328125" style="16" customWidth="1"/>
    <col min="13315" max="13315" width="17.36328125" style="16" customWidth="1"/>
    <col min="13316" max="13316" width="9" style="16" customWidth="1"/>
    <col min="13317" max="13317" width="22.90625" style="16" customWidth="1"/>
    <col min="13318" max="13568" width="9" style="16" customWidth="1"/>
    <col min="13569" max="13569" width="30.6328125" style="16" customWidth="1"/>
    <col min="13570" max="13570" width="17.6328125" style="16" customWidth="1"/>
    <col min="13571" max="13571" width="17.36328125" style="16" customWidth="1"/>
    <col min="13572" max="13572" width="9" style="16" customWidth="1"/>
    <col min="13573" max="13573" width="22.90625" style="16" customWidth="1"/>
    <col min="13574" max="13824" width="9" style="16" customWidth="1"/>
    <col min="13825" max="13825" width="30.6328125" style="16" customWidth="1"/>
    <col min="13826" max="13826" width="17.6328125" style="16" customWidth="1"/>
    <col min="13827" max="13827" width="17.36328125" style="16" customWidth="1"/>
    <col min="13828" max="13828" width="9" style="16" customWidth="1"/>
    <col min="13829" max="13829" width="22.90625" style="16" customWidth="1"/>
    <col min="13830" max="14080" width="9" style="16" customWidth="1"/>
    <col min="14081" max="14081" width="30.6328125" style="16" customWidth="1"/>
    <col min="14082" max="14082" width="17.6328125" style="16" customWidth="1"/>
    <col min="14083" max="14083" width="17.36328125" style="16" customWidth="1"/>
    <col min="14084" max="14084" width="9" style="16" customWidth="1"/>
    <col min="14085" max="14085" width="22.90625" style="16" customWidth="1"/>
    <col min="14086" max="14336" width="9" style="16" customWidth="1"/>
    <col min="14337" max="14337" width="30.6328125" style="16" customWidth="1"/>
    <col min="14338" max="14338" width="17.6328125" style="16" customWidth="1"/>
    <col min="14339" max="14339" width="17.36328125" style="16" customWidth="1"/>
    <col min="14340" max="14340" width="9" style="16" customWidth="1"/>
    <col min="14341" max="14341" width="22.90625" style="16" customWidth="1"/>
    <col min="14342" max="14592" width="9" style="16" customWidth="1"/>
    <col min="14593" max="14593" width="30.6328125" style="16" customWidth="1"/>
    <col min="14594" max="14594" width="17.6328125" style="16" customWidth="1"/>
    <col min="14595" max="14595" width="17.36328125" style="16" customWidth="1"/>
    <col min="14596" max="14596" width="9" style="16" customWidth="1"/>
    <col min="14597" max="14597" width="22.90625" style="16" customWidth="1"/>
    <col min="14598" max="14848" width="9" style="16" customWidth="1"/>
    <col min="14849" max="14849" width="30.6328125" style="16" customWidth="1"/>
    <col min="14850" max="14850" width="17.6328125" style="16" customWidth="1"/>
    <col min="14851" max="14851" width="17.36328125" style="16" customWidth="1"/>
    <col min="14852" max="14852" width="9" style="16" customWidth="1"/>
    <col min="14853" max="14853" width="22.90625" style="16" customWidth="1"/>
    <col min="14854" max="15104" width="9" style="16" customWidth="1"/>
    <col min="15105" max="15105" width="30.6328125" style="16" customWidth="1"/>
    <col min="15106" max="15106" width="17.6328125" style="16" customWidth="1"/>
    <col min="15107" max="15107" width="17.36328125" style="16" customWidth="1"/>
    <col min="15108" max="15108" width="9" style="16" customWidth="1"/>
    <col min="15109" max="15109" width="22.90625" style="16" customWidth="1"/>
    <col min="15110" max="15360" width="9" style="16" customWidth="1"/>
    <col min="15361" max="15361" width="30.6328125" style="16" customWidth="1"/>
    <col min="15362" max="15362" width="17.6328125" style="16" customWidth="1"/>
    <col min="15363" max="15363" width="17.36328125" style="16" customWidth="1"/>
    <col min="15364" max="15364" width="9" style="16" customWidth="1"/>
    <col min="15365" max="15365" width="22.90625" style="16" customWidth="1"/>
    <col min="15366" max="15616" width="9" style="16" customWidth="1"/>
    <col min="15617" max="15617" width="30.6328125" style="16" customWidth="1"/>
    <col min="15618" max="15618" width="17.6328125" style="16" customWidth="1"/>
    <col min="15619" max="15619" width="17.36328125" style="16" customWidth="1"/>
    <col min="15620" max="15620" width="9" style="16" customWidth="1"/>
    <col min="15621" max="15621" width="22.90625" style="16" customWidth="1"/>
    <col min="15622" max="15872" width="9" style="16" customWidth="1"/>
    <col min="15873" max="15873" width="30.6328125" style="16" customWidth="1"/>
    <col min="15874" max="15874" width="17.6328125" style="16" customWidth="1"/>
    <col min="15875" max="15875" width="17.36328125" style="16" customWidth="1"/>
    <col min="15876" max="15876" width="9" style="16" customWidth="1"/>
    <col min="15877" max="15877" width="22.90625" style="16" customWidth="1"/>
    <col min="15878" max="16128" width="9" style="16" customWidth="1"/>
    <col min="16129" max="16129" width="30.6328125" style="16" customWidth="1"/>
    <col min="16130" max="16130" width="17.6328125" style="16" customWidth="1"/>
    <col min="16131" max="16131" width="17.36328125" style="16" customWidth="1"/>
    <col min="16132" max="16132" width="9" style="16" customWidth="1"/>
    <col min="16133" max="16133" width="22.90625" style="16" customWidth="1"/>
    <col min="16134" max="16384" width="9" style="16" customWidth="1"/>
  </cols>
  <sheetData>
    <row r="1" spans="1:3" x14ac:dyDescent="0.35">
      <c r="A1" s="15" t="s">
        <v>40</v>
      </c>
      <c r="B1" s="15"/>
    </row>
    <row r="2" spans="1:3" ht="9" customHeight="1" x14ac:dyDescent="0.35">
      <c r="A2" s="15"/>
      <c r="B2" s="15"/>
    </row>
    <row r="3" spans="1:3" x14ac:dyDescent="0.35">
      <c r="A3" s="15" t="s">
        <v>41</v>
      </c>
    </row>
    <row r="4" spans="1:3" x14ac:dyDescent="0.35">
      <c r="A4" s="15"/>
      <c r="B4" s="17" t="s">
        <v>42</v>
      </c>
      <c r="C4" s="17" t="s">
        <v>43</v>
      </c>
    </row>
    <row r="5" spans="1:3" x14ac:dyDescent="0.35">
      <c r="A5" s="15" t="s">
        <v>6</v>
      </c>
    </row>
    <row r="6" spans="1:3" x14ac:dyDescent="0.35">
      <c r="A6" s="18" t="s">
        <v>44</v>
      </c>
      <c r="B6" s="19">
        <v>50710</v>
      </c>
      <c r="C6" s="19">
        <v>51000</v>
      </c>
    </row>
    <row r="7" spans="1:3" x14ac:dyDescent="0.35">
      <c r="A7" s="18"/>
      <c r="B7" s="20">
        <f>SUM(B6)</f>
        <v>50710</v>
      </c>
      <c r="C7" s="20">
        <f>SUM(C6)</f>
        <v>51000</v>
      </c>
    </row>
    <row r="8" spans="1:3" x14ac:dyDescent="0.35">
      <c r="A8" s="21" t="s">
        <v>45</v>
      </c>
      <c r="B8" s="19"/>
      <c r="C8" s="19"/>
    </row>
    <row r="9" spans="1:3" x14ac:dyDescent="0.35">
      <c r="A9" s="18" t="str">
        <f>"Entreavgifter"</f>
        <v>Entreavgifter</v>
      </c>
      <c r="B9" s="19">
        <v>63110</v>
      </c>
      <c r="C9" s="19">
        <v>65000</v>
      </c>
    </row>
    <row r="10" spans="1:3" x14ac:dyDescent="0.35">
      <c r="A10" s="18" t="str">
        <f>"Inköp Kaffeservering"</f>
        <v>Inköp Kaffeservering</v>
      </c>
      <c r="B10" s="19">
        <v>-17351</v>
      </c>
      <c r="C10" s="19">
        <v>-35000</v>
      </c>
    </row>
    <row r="11" spans="1:3" x14ac:dyDescent="0.35">
      <c r="A11" s="18" t="str">
        <f>"Lotterier"</f>
        <v>Lotterier</v>
      </c>
      <c r="B11" s="19">
        <v>18737</v>
      </c>
      <c r="C11" s="19">
        <v>21500</v>
      </c>
    </row>
    <row r="12" spans="1:3" x14ac:dyDescent="0.35">
      <c r="A12" s="18" t="str">
        <f>"Lotterivinster"</f>
        <v>Lotterivinster</v>
      </c>
      <c r="B12" s="19">
        <v>-8253</v>
      </c>
      <c r="C12" s="19">
        <v>-8000</v>
      </c>
    </row>
    <row r="13" spans="1:3" x14ac:dyDescent="0.35">
      <c r="A13" s="18" t="s">
        <v>46</v>
      </c>
      <c r="B13" s="19">
        <v>37799</v>
      </c>
      <c r="C13" s="19">
        <v>0</v>
      </c>
    </row>
    <row r="14" spans="1:3" x14ac:dyDescent="0.35">
      <c r="A14" s="18" t="s">
        <v>47</v>
      </c>
      <c r="B14" s="19">
        <v>-43755.85</v>
      </c>
      <c r="C14" s="19">
        <v>0</v>
      </c>
    </row>
    <row r="15" spans="1:3" x14ac:dyDescent="0.35">
      <c r="A15" s="18" t="s">
        <v>48</v>
      </c>
      <c r="B15" s="19">
        <f>-24500-2800</f>
        <v>-27300</v>
      </c>
      <c r="C15" s="19">
        <v>-28000</v>
      </c>
    </row>
    <row r="16" spans="1:3" x14ac:dyDescent="0.35">
      <c r="A16" s="18" t="str">
        <f>"Annonsering"</f>
        <v>Annonsering</v>
      </c>
      <c r="B16" s="19">
        <v>-6809</v>
      </c>
      <c r="C16" s="19">
        <v>-7000</v>
      </c>
    </row>
    <row r="17" spans="1:4" x14ac:dyDescent="0.35">
      <c r="A17" s="18"/>
      <c r="B17" s="20">
        <f>SUM(B9:B16)</f>
        <v>16177.150000000001</v>
      </c>
      <c r="C17" s="20">
        <f>SUM(C9:C16)</f>
        <v>8500</v>
      </c>
    </row>
    <row r="18" spans="1:4" x14ac:dyDescent="0.35">
      <c r="A18" s="21" t="s">
        <v>49</v>
      </c>
      <c r="B18" s="19"/>
      <c r="C18" s="19"/>
    </row>
    <row r="19" spans="1:4" x14ac:dyDescent="0.35">
      <c r="A19" s="18" t="s">
        <v>44</v>
      </c>
      <c r="B19" s="19">
        <v>98664</v>
      </c>
      <c r="C19" s="19">
        <v>0</v>
      </c>
    </row>
    <row r="20" spans="1:4" x14ac:dyDescent="0.35">
      <c r="A20" s="18" t="s">
        <v>50</v>
      </c>
      <c r="B20" s="19">
        <f>-105023.8-27324+3428</f>
        <v>-128919.79999999999</v>
      </c>
      <c r="C20" s="19">
        <v>-25000</v>
      </c>
    </row>
    <row r="21" spans="1:4" x14ac:dyDescent="0.35">
      <c r="A21" s="18"/>
      <c r="B21" s="20">
        <f>SUM(B19:B20)</f>
        <v>-30255.799999999988</v>
      </c>
      <c r="C21" s="20">
        <f>SUM(C19:C20)</f>
        <v>-25000</v>
      </c>
      <c r="D21" s="47"/>
    </row>
    <row r="22" spans="1:4" x14ac:dyDescent="0.35">
      <c r="A22" s="21" t="s">
        <v>51</v>
      </c>
      <c r="B22" s="19"/>
      <c r="C22" s="19"/>
      <c r="D22" s="47"/>
    </row>
    <row r="23" spans="1:4" x14ac:dyDescent="0.35">
      <c r="A23" s="18" t="s">
        <v>44</v>
      </c>
      <c r="B23" s="19">
        <v>17506</v>
      </c>
      <c r="C23" s="19">
        <v>0</v>
      </c>
      <c r="D23" s="47"/>
    </row>
    <row r="24" spans="1:4" x14ac:dyDescent="0.35">
      <c r="A24" s="18" t="s">
        <v>50</v>
      </c>
      <c r="B24" s="19">
        <f>-13436.3-2000-500-1132.1-3428</f>
        <v>-20496.399999999998</v>
      </c>
      <c r="C24" s="19">
        <v>0</v>
      </c>
      <c r="D24" s="47"/>
    </row>
    <row r="25" spans="1:4" x14ac:dyDescent="0.35">
      <c r="A25" s="18"/>
      <c r="B25" s="46">
        <f>SUM(B23:B24)</f>
        <v>-2990.3999999999978</v>
      </c>
      <c r="C25" s="46">
        <v>0</v>
      </c>
      <c r="D25" s="47"/>
    </row>
    <row r="26" spans="1:4" x14ac:dyDescent="0.35">
      <c r="A26" s="18"/>
      <c r="B26" s="19"/>
      <c r="C26" s="19"/>
    </row>
    <row r="27" spans="1:4" ht="16.649999999999999" customHeight="1" x14ac:dyDescent="0.35">
      <c r="A27" s="21" t="s">
        <v>52</v>
      </c>
    </row>
    <row r="28" spans="1:4" x14ac:dyDescent="0.35">
      <c r="A28" s="18" t="str">
        <f>"Kommunalt bidrag"</f>
        <v>Kommunalt bidrag</v>
      </c>
      <c r="B28" s="19">
        <v>15000</v>
      </c>
      <c r="C28" s="19">
        <v>15000</v>
      </c>
    </row>
    <row r="29" spans="1:4" x14ac:dyDescent="0.35">
      <c r="A29" s="18" t="s">
        <v>53</v>
      </c>
      <c r="B29" s="19">
        <v>22000</v>
      </c>
      <c r="C29" s="19"/>
    </row>
    <row r="30" spans="1:4" x14ac:dyDescent="0.35">
      <c r="A30" s="18" t="s">
        <v>9</v>
      </c>
      <c r="B30" s="19">
        <v>15011</v>
      </c>
      <c r="C30" s="19">
        <v>11000</v>
      </c>
    </row>
    <row r="31" spans="1:4" x14ac:dyDescent="0.35">
      <c r="A31" s="18" t="s">
        <v>54</v>
      </c>
      <c r="B31" s="19">
        <v>33450</v>
      </c>
      <c r="C31" s="19">
        <v>30000</v>
      </c>
    </row>
    <row r="32" spans="1:4" x14ac:dyDescent="0.35">
      <c r="A32" s="18" t="s">
        <v>55</v>
      </c>
      <c r="B32" s="19">
        <v>1214.6199999999999</v>
      </c>
      <c r="C32" s="19">
        <v>0</v>
      </c>
    </row>
    <row r="33" spans="1:3" x14ac:dyDescent="0.35">
      <c r="B33" s="20">
        <f>SUM(B28:B32)</f>
        <v>86675.62</v>
      </c>
      <c r="C33" s="20">
        <f>SUM(C28:C32)</f>
        <v>56000</v>
      </c>
    </row>
    <row r="34" spans="1:3" ht="16.649999999999999" customHeight="1" x14ac:dyDescent="0.35">
      <c r="A34" s="15" t="s">
        <v>56</v>
      </c>
    </row>
    <row r="35" spans="1:3" ht="16.649999999999999" customHeight="1" x14ac:dyDescent="0.35">
      <c r="A35" s="16" t="s">
        <v>57</v>
      </c>
      <c r="B35" s="16">
        <v>-22627</v>
      </c>
      <c r="C35" s="16">
        <v>-25000</v>
      </c>
    </row>
    <row r="36" spans="1:3" ht="16.649999999999999" customHeight="1" x14ac:dyDescent="0.35">
      <c r="A36" s="16" t="s">
        <v>28</v>
      </c>
      <c r="B36" s="16">
        <v>-2513</v>
      </c>
      <c r="C36" s="16">
        <v>0</v>
      </c>
    </row>
    <row r="37" spans="1:3" x14ac:dyDescent="0.35">
      <c r="A37" s="18" t="str">
        <f>"Avgifter distriksstämma"</f>
        <v>Avgifter distriksstämma</v>
      </c>
      <c r="B37" s="19">
        <v>0</v>
      </c>
      <c r="C37" s="19">
        <v>-1000</v>
      </c>
    </row>
    <row r="38" spans="1:3" x14ac:dyDescent="0.35">
      <c r="A38" s="18" t="s">
        <v>36</v>
      </c>
      <c r="B38" s="19">
        <v>-7529</v>
      </c>
      <c r="C38" s="19">
        <v>-9000</v>
      </c>
    </row>
    <row r="39" spans="1:3" x14ac:dyDescent="0.35">
      <c r="A39" s="18" t="s">
        <v>58</v>
      </c>
      <c r="B39" s="19">
        <v>-2084.5</v>
      </c>
      <c r="C39" s="19">
        <v>-2500</v>
      </c>
    </row>
    <row r="40" spans="1:3" x14ac:dyDescent="0.35">
      <c r="A40" s="18" t="str">
        <f>"Årsmöte"</f>
        <v>Årsmöte</v>
      </c>
      <c r="B40" s="19">
        <v>-6534</v>
      </c>
      <c r="C40" s="19">
        <v>-8000</v>
      </c>
    </row>
    <row r="41" spans="1:3" x14ac:dyDescent="0.35">
      <c r="A41" s="18" t="str">
        <f>"Bilersättning"</f>
        <v>Bilersättning</v>
      </c>
      <c r="B41" s="19">
        <v>-1125</v>
      </c>
      <c r="C41" s="19">
        <v>-1000</v>
      </c>
    </row>
    <row r="42" spans="1:3" x14ac:dyDescent="0.35">
      <c r="A42" s="18" t="s">
        <v>59</v>
      </c>
      <c r="B42" s="19">
        <f>-6500-2384</f>
        <v>-8884</v>
      </c>
      <c r="C42" s="19">
        <v>-4000</v>
      </c>
    </row>
    <row r="43" spans="1:3" x14ac:dyDescent="0.35">
      <c r="A43" s="18" t="str">
        <f>"Kostnader Seniordag"</f>
        <v>Kostnader Seniordag</v>
      </c>
      <c r="B43" s="19">
        <v>0</v>
      </c>
      <c r="C43" s="19">
        <v>-1000</v>
      </c>
    </row>
    <row r="44" spans="1:3" x14ac:dyDescent="0.35">
      <c r="A44" s="18" t="s">
        <v>60</v>
      </c>
      <c r="B44" s="19">
        <v>-27105.25</v>
      </c>
      <c r="C44" s="19">
        <v>-12000</v>
      </c>
    </row>
    <row r="45" spans="1:3" x14ac:dyDescent="0.35">
      <c r="A45" s="18" t="str">
        <f>"Trycksaker"</f>
        <v>Trycksaker</v>
      </c>
      <c r="B45" s="19">
        <v>-1194</v>
      </c>
      <c r="C45" s="19">
        <v>-2000</v>
      </c>
    </row>
    <row r="46" spans="1:3" x14ac:dyDescent="0.35">
      <c r="A46" s="18" t="str">
        <f>"Avgifter bank"</f>
        <v>Avgifter bank</v>
      </c>
      <c r="B46" s="19">
        <f>-2172-214.5</f>
        <v>-2386.5</v>
      </c>
      <c r="C46" s="19">
        <v>-2000</v>
      </c>
    </row>
    <row r="47" spans="1:3" x14ac:dyDescent="0.35">
      <c r="A47" s="18" t="s">
        <v>61</v>
      </c>
      <c r="B47" s="19">
        <f>1080-2733.52</f>
        <v>-1653.52</v>
      </c>
      <c r="C47" s="19">
        <v>0</v>
      </c>
    </row>
    <row r="48" spans="1:3" x14ac:dyDescent="0.35">
      <c r="A48" s="18" t="str">
        <f>"Sammankomster (fika)"</f>
        <v>Sammankomster (fika)</v>
      </c>
      <c r="B48" s="19">
        <v>-8013.79</v>
      </c>
      <c r="C48" s="19">
        <v>-6500</v>
      </c>
    </row>
    <row r="49" spans="1:5" x14ac:dyDescent="0.35">
      <c r="A49" s="18" t="s">
        <v>62</v>
      </c>
      <c r="B49" s="19">
        <v>-2600</v>
      </c>
      <c r="C49" s="19">
        <v>-1000</v>
      </c>
    </row>
    <row r="50" spans="1:5" x14ac:dyDescent="0.35">
      <c r="A50" s="18" t="s">
        <v>35</v>
      </c>
      <c r="B50" s="19">
        <v>-2513.17</v>
      </c>
      <c r="C50" s="19">
        <v>0</v>
      </c>
    </row>
    <row r="51" spans="1:5" x14ac:dyDescent="0.35">
      <c r="A51" s="18" t="s">
        <v>9</v>
      </c>
      <c r="B51" s="19">
        <v>-12998</v>
      </c>
      <c r="C51" s="19">
        <v>-10500</v>
      </c>
    </row>
    <row r="52" spans="1:5" ht="17.399999999999999" customHeight="1" x14ac:dyDescent="0.35">
      <c r="A52" s="22"/>
      <c r="B52" s="23">
        <f>SUM(B35:B51)</f>
        <v>-109760.73</v>
      </c>
      <c r="C52" s="23">
        <f>SUM(C35:C51)</f>
        <v>-85500</v>
      </c>
    </row>
    <row r="53" spans="1:5" ht="35.4" customHeight="1" x14ac:dyDescent="0.35">
      <c r="A53" s="24" t="str">
        <f>"Redovisat resultat"</f>
        <v>Redovisat resultat</v>
      </c>
      <c r="B53" s="25">
        <f>B7+B17+B21+B33+B52+B25</f>
        <v>10555.840000000007</v>
      </c>
      <c r="C53" s="25">
        <f>C7+C17+C33+C52+C21</f>
        <v>5000</v>
      </c>
      <c r="E53" s="19"/>
    </row>
  </sheetData>
  <pageMargins left="0.7" right="0.7" top="0.75" bottom="0.75" header="0.3" footer="0.3"/>
  <pageSetup paperSize="9" fitToWidth="0"/>
  <legacyDrawing r:id="rId1"/>
  <extLst>
    <ext uri="smNativeData">
      <pm:sheetPrefs xmlns:pm="smNativeData" day="170610756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Z100"/>
  <sheetViews>
    <sheetView zoomScale="126" workbookViewId="0">
      <selection activeCell="B34" sqref="B34"/>
    </sheetView>
  </sheetViews>
  <sheetFormatPr defaultColWidth="26.36328125" defaultRowHeight="21" x14ac:dyDescent="0.5"/>
  <cols>
    <col min="1" max="1" width="27.90625" style="2" customWidth="1"/>
    <col min="2" max="2" width="20.1796875" style="2" customWidth="1"/>
    <col min="3" max="3" width="25.36328125" style="2" customWidth="1"/>
    <col min="4" max="254" width="26.36328125" style="2"/>
    <col min="255" max="255" width="27.90625" style="2" customWidth="1"/>
    <col min="256" max="256" width="16.36328125" style="2" customWidth="1"/>
    <col min="257" max="257" width="24.36328125" style="2" customWidth="1"/>
    <col min="258" max="510" width="26.36328125" style="2"/>
    <col min="511" max="511" width="27.90625" style="2" customWidth="1"/>
    <col min="512" max="512" width="16.36328125" style="2" customWidth="1"/>
    <col min="513" max="513" width="24.36328125" style="2" customWidth="1"/>
    <col min="514" max="766" width="26.36328125" style="2"/>
    <col min="767" max="767" width="27.90625" style="2" customWidth="1"/>
    <col min="768" max="768" width="16.36328125" style="2" customWidth="1"/>
    <col min="769" max="769" width="24.36328125" style="2" customWidth="1"/>
    <col min="770" max="1022" width="26.36328125" style="2"/>
    <col min="1023" max="1023" width="27.90625" style="2" customWidth="1"/>
    <col min="1024" max="1024" width="16.36328125" style="2" customWidth="1"/>
    <col min="1025" max="1025" width="24.36328125" style="2" customWidth="1"/>
    <col min="1026" max="1278" width="26.36328125" style="2"/>
    <col min="1279" max="1279" width="27.90625" style="2" customWidth="1"/>
    <col min="1280" max="1280" width="16.36328125" style="2" customWidth="1"/>
    <col min="1281" max="1281" width="24.36328125" style="2" customWidth="1"/>
    <col min="1282" max="1534" width="26.36328125" style="2"/>
    <col min="1535" max="1535" width="27.90625" style="2" customWidth="1"/>
    <col min="1536" max="1536" width="16.36328125" style="2" customWidth="1"/>
    <col min="1537" max="1537" width="24.36328125" style="2" customWidth="1"/>
    <col min="1538" max="1790" width="26.36328125" style="2"/>
    <col min="1791" max="1791" width="27.90625" style="2" customWidth="1"/>
    <col min="1792" max="1792" width="16.36328125" style="2" customWidth="1"/>
    <col min="1793" max="1793" width="24.36328125" style="2" customWidth="1"/>
    <col min="1794" max="2046" width="26.36328125" style="2"/>
    <col min="2047" max="2047" width="27.90625" style="2" customWidth="1"/>
    <col min="2048" max="2048" width="16.36328125" style="2" customWidth="1"/>
    <col min="2049" max="2049" width="24.36328125" style="2" customWidth="1"/>
    <col min="2050" max="2302" width="26.36328125" style="2"/>
    <col min="2303" max="2303" width="27.90625" style="2" customWidth="1"/>
    <col min="2304" max="2304" width="16.36328125" style="2" customWidth="1"/>
    <col min="2305" max="2305" width="24.36328125" style="2" customWidth="1"/>
    <col min="2306" max="2558" width="26.36328125" style="2"/>
    <col min="2559" max="2559" width="27.90625" style="2" customWidth="1"/>
    <col min="2560" max="2560" width="16.36328125" style="2" customWidth="1"/>
    <col min="2561" max="2561" width="24.36328125" style="2" customWidth="1"/>
    <col min="2562" max="2814" width="26.36328125" style="2"/>
    <col min="2815" max="2815" width="27.90625" style="2" customWidth="1"/>
    <col min="2816" max="2816" width="16.36328125" style="2" customWidth="1"/>
    <col min="2817" max="2817" width="24.36328125" style="2" customWidth="1"/>
    <col min="2818" max="3070" width="26.36328125" style="2"/>
    <col min="3071" max="3071" width="27.90625" style="2" customWidth="1"/>
    <col min="3072" max="3072" width="16.36328125" style="2" customWidth="1"/>
    <col min="3073" max="3073" width="24.36328125" style="2" customWidth="1"/>
    <col min="3074" max="3326" width="26.36328125" style="2"/>
    <col min="3327" max="3327" width="27.90625" style="2" customWidth="1"/>
    <col min="3328" max="3328" width="16.36328125" style="2" customWidth="1"/>
    <col min="3329" max="3329" width="24.36328125" style="2" customWidth="1"/>
    <col min="3330" max="3582" width="26.36328125" style="2"/>
    <col min="3583" max="3583" width="27.90625" style="2" customWidth="1"/>
    <col min="3584" max="3584" width="16.36328125" style="2" customWidth="1"/>
    <col min="3585" max="3585" width="24.36328125" style="2" customWidth="1"/>
    <col min="3586" max="3838" width="26.36328125" style="2"/>
    <col min="3839" max="3839" width="27.90625" style="2" customWidth="1"/>
    <col min="3840" max="3840" width="16.36328125" style="2" customWidth="1"/>
    <col min="3841" max="3841" width="24.36328125" style="2" customWidth="1"/>
    <col min="3842" max="4094" width="26.36328125" style="2"/>
    <col min="4095" max="4095" width="27.90625" style="2" customWidth="1"/>
    <col min="4096" max="4096" width="16.36328125" style="2" customWidth="1"/>
    <col min="4097" max="4097" width="24.36328125" style="2" customWidth="1"/>
    <col min="4098" max="4350" width="26.36328125" style="2"/>
    <col min="4351" max="4351" width="27.90625" style="2" customWidth="1"/>
    <col min="4352" max="4352" width="16.36328125" style="2" customWidth="1"/>
    <col min="4353" max="4353" width="24.36328125" style="2" customWidth="1"/>
    <col min="4354" max="4606" width="26.36328125" style="2"/>
    <col min="4607" max="4607" width="27.90625" style="2" customWidth="1"/>
    <col min="4608" max="4608" width="16.36328125" style="2" customWidth="1"/>
    <col min="4609" max="4609" width="24.36328125" style="2" customWidth="1"/>
    <col min="4610" max="4862" width="26.36328125" style="2"/>
    <col min="4863" max="4863" width="27.90625" style="2" customWidth="1"/>
    <col min="4864" max="4864" width="16.36328125" style="2" customWidth="1"/>
    <col min="4865" max="4865" width="24.36328125" style="2" customWidth="1"/>
    <col min="4866" max="5118" width="26.36328125" style="2"/>
    <col min="5119" max="5119" width="27.90625" style="2" customWidth="1"/>
    <col min="5120" max="5120" width="16.36328125" style="2" customWidth="1"/>
    <col min="5121" max="5121" width="24.36328125" style="2" customWidth="1"/>
    <col min="5122" max="5374" width="26.36328125" style="2"/>
    <col min="5375" max="5375" width="27.90625" style="2" customWidth="1"/>
    <col min="5376" max="5376" width="16.36328125" style="2" customWidth="1"/>
    <col min="5377" max="5377" width="24.36328125" style="2" customWidth="1"/>
    <col min="5378" max="5630" width="26.36328125" style="2"/>
    <col min="5631" max="5631" width="27.90625" style="2" customWidth="1"/>
    <col min="5632" max="5632" width="16.36328125" style="2" customWidth="1"/>
    <col min="5633" max="5633" width="24.36328125" style="2" customWidth="1"/>
    <col min="5634" max="5886" width="26.36328125" style="2"/>
    <col min="5887" max="5887" width="27.90625" style="2" customWidth="1"/>
    <col min="5888" max="5888" width="16.36328125" style="2" customWidth="1"/>
    <col min="5889" max="5889" width="24.36328125" style="2" customWidth="1"/>
    <col min="5890" max="6142" width="26.36328125" style="2"/>
    <col min="6143" max="6143" width="27.90625" style="2" customWidth="1"/>
    <col min="6144" max="6144" width="16.36328125" style="2" customWidth="1"/>
    <col min="6145" max="6145" width="24.36328125" style="2" customWidth="1"/>
    <col min="6146" max="6398" width="26.36328125" style="2"/>
    <col min="6399" max="6399" width="27.90625" style="2" customWidth="1"/>
    <col min="6400" max="6400" width="16.36328125" style="2" customWidth="1"/>
    <col min="6401" max="6401" width="24.36328125" style="2" customWidth="1"/>
    <col min="6402" max="6654" width="26.36328125" style="2"/>
    <col min="6655" max="6655" width="27.90625" style="2" customWidth="1"/>
    <col min="6656" max="6656" width="16.36328125" style="2" customWidth="1"/>
    <col min="6657" max="6657" width="24.36328125" style="2" customWidth="1"/>
    <col min="6658" max="6910" width="26.36328125" style="2"/>
    <col min="6911" max="6911" width="27.90625" style="2" customWidth="1"/>
    <col min="6912" max="6912" width="16.36328125" style="2" customWidth="1"/>
    <col min="6913" max="6913" width="24.36328125" style="2" customWidth="1"/>
    <col min="6914" max="7166" width="26.36328125" style="2"/>
    <col min="7167" max="7167" width="27.90625" style="2" customWidth="1"/>
    <col min="7168" max="7168" width="16.36328125" style="2" customWidth="1"/>
    <col min="7169" max="7169" width="24.36328125" style="2" customWidth="1"/>
    <col min="7170" max="7422" width="26.36328125" style="2"/>
    <col min="7423" max="7423" width="27.90625" style="2" customWidth="1"/>
    <col min="7424" max="7424" width="16.36328125" style="2" customWidth="1"/>
    <col min="7425" max="7425" width="24.36328125" style="2" customWidth="1"/>
    <col min="7426" max="7678" width="26.36328125" style="2"/>
    <col min="7679" max="7679" width="27.90625" style="2" customWidth="1"/>
    <col min="7680" max="7680" width="16.36328125" style="2" customWidth="1"/>
    <col min="7681" max="7681" width="24.36328125" style="2" customWidth="1"/>
    <col min="7682" max="7934" width="26.36328125" style="2"/>
    <col min="7935" max="7935" width="27.90625" style="2" customWidth="1"/>
    <col min="7936" max="7936" width="16.36328125" style="2" customWidth="1"/>
    <col min="7937" max="7937" width="24.36328125" style="2" customWidth="1"/>
    <col min="7938" max="8190" width="26.36328125" style="2"/>
    <col min="8191" max="8191" width="27.90625" style="2" customWidth="1"/>
    <col min="8192" max="8192" width="16.36328125" style="2" customWidth="1"/>
    <col min="8193" max="8193" width="24.36328125" style="2" customWidth="1"/>
    <col min="8194" max="8446" width="26.36328125" style="2"/>
    <col min="8447" max="8447" width="27.90625" style="2" customWidth="1"/>
    <col min="8448" max="8448" width="16.36328125" style="2" customWidth="1"/>
    <col min="8449" max="8449" width="24.36328125" style="2" customWidth="1"/>
    <col min="8450" max="8702" width="26.36328125" style="2"/>
    <col min="8703" max="8703" width="27.90625" style="2" customWidth="1"/>
    <col min="8704" max="8704" width="16.36328125" style="2" customWidth="1"/>
    <col min="8705" max="8705" width="24.36328125" style="2" customWidth="1"/>
    <col min="8706" max="8958" width="26.36328125" style="2"/>
    <col min="8959" max="8959" width="27.90625" style="2" customWidth="1"/>
    <col min="8960" max="8960" width="16.36328125" style="2" customWidth="1"/>
    <col min="8961" max="8961" width="24.36328125" style="2" customWidth="1"/>
    <col min="8962" max="9214" width="26.36328125" style="2"/>
    <col min="9215" max="9215" width="27.90625" style="2" customWidth="1"/>
    <col min="9216" max="9216" width="16.36328125" style="2" customWidth="1"/>
    <col min="9217" max="9217" width="24.36328125" style="2" customWidth="1"/>
    <col min="9218" max="9470" width="26.36328125" style="2"/>
    <col min="9471" max="9471" width="27.90625" style="2" customWidth="1"/>
    <col min="9472" max="9472" width="16.36328125" style="2" customWidth="1"/>
    <col min="9473" max="9473" width="24.36328125" style="2" customWidth="1"/>
    <col min="9474" max="9726" width="26.36328125" style="2"/>
    <col min="9727" max="9727" width="27.90625" style="2" customWidth="1"/>
    <col min="9728" max="9728" width="16.36328125" style="2" customWidth="1"/>
    <col min="9729" max="9729" width="24.36328125" style="2" customWidth="1"/>
    <col min="9730" max="9982" width="26.36328125" style="2"/>
    <col min="9983" max="9983" width="27.90625" style="2" customWidth="1"/>
    <col min="9984" max="9984" width="16.36328125" style="2" customWidth="1"/>
    <col min="9985" max="9985" width="24.36328125" style="2" customWidth="1"/>
    <col min="9986" max="10238" width="26.36328125" style="2"/>
    <col min="10239" max="10239" width="27.90625" style="2" customWidth="1"/>
    <col min="10240" max="10240" width="16.36328125" style="2" customWidth="1"/>
    <col min="10241" max="10241" width="24.36328125" style="2" customWidth="1"/>
    <col min="10242" max="10494" width="26.36328125" style="2"/>
    <col min="10495" max="10495" width="27.90625" style="2" customWidth="1"/>
    <col min="10496" max="10496" width="16.36328125" style="2" customWidth="1"/>
    <col min="10497" max="10497" width="24.36328125" style="2" customWidth="1"/>
    <col min="10498" max="10750" width="26.36328125" style="2"/>
    <col min="10751" max="10751" width="27.90625" style="2" customWidth="1"/>
    <col min="10752" max="10752" width="16.36328125" style="2" customWidth="1"/>
    <col min="10753" max="10753" width="24.36328125" style="2" customWidth="1"/>
    <col min="10754" max="11006" width="26.36328125" style="2"/>
    <col min="11007" max="11007" width="27.90625" style="2" customWidth="1"/>
    <col min="11008" max="11008" width="16.36328125" style="2" customWidth="1"/>
    <col min="11009" max="11009" width="24.36328125" style="2" customWidth="1"/>
    <col min="11010" max="11262" width="26.36328125" style="2"/>
    <col min="11263" max="11263" width="27.90625" style="2" customWidth="1"/>
    <col min="11264" max="11264" width="16.36328125" style="2" customWidth="1"/>
    <col min="11265" max="11265" width="24.36328125" style="2" customWidth="1"/>
    <col min="11266" max="11518" width="26.36328125" style="2"/>
    <col min="11519" max="11519" width="27.90625" style="2" customWidth="1"/>
    <col min="11520" max="11520" width="16.36328125" style="2" customWidth="1"/>
    <col min="11521" max="11521" width="24.36328125" style="2" customWidth="1"/>
    <col min="11522" max="11774" width="26.36328125" style="2"/>
    <col min="11775" max="11775" width="27.90625" style="2" customWidth="1"/>
    <col min="11776" max="11776" width="16.36328125" style="2" customWidth="1"/>
    <col min="11777" max="11777" width="24.36328125" style="2" customWidth="1"/>
    <col min="11778" max="12030" width="26.36328125" style="2"/>
    <col min="12031" max="12031" width="27.90625" style="2" customWidth="1"/>
    <col min="12032" max="12032" width="16.36328125" style="2" customWidth="1"/>
    <col min="12033" max="12033" width="24.36328125" style="2" customWidth="1"/>
    <col min="12034" max="12286" width="26.36328125" style="2"/>
    <col min="12287" max="12287" width="27.90625" style="2" customWidth="1"/>
    <col min="12288" max="12288" width="16.36328125" style="2" customWidth="1"/>
    <col min="12289" max="12289" width="24.36328125" style="2" customWidth="1"/>
    <col min="12290" max="12542" width="26.36328125" style="2"/>
    <col min="12543" max="12543" width="27.90625" style="2" customWidth="1"/>
    <col min="12544" max="12544" width="16.36328125" style="2" customWidth="1"/>
    <col min="12545" max="12545" width="24.36328125" style="2" customWidth="1"/>
    <col min="12546" max="12798" width="26.36328125" style="2"/>
    <col min="12799" max="12799" width="27.90625" style="2" customWidth="1"/>
    <col min="12800" max="12800" width="16.36328125" style="2" customWidth="1"/>
    <col min="12801" max="12801" width="24.36328125" style="2" customWidth="1"/>
    <col min="12802" max="13054" width="26.36328125" style="2"/>
    <col min="13055" max="13055" width="27.90625" style="2" customWidth="1"/>
    <col min="13056" max="13056" width="16.36328125" style="2" customWidth="1"/>
    <col min="13057" max="13057" width="24.36328125" style="2" customWidth="1"/>
    <col min="13058" max="13310" width="26.36328125" style="2"/>
    <col min="13311" max="13311" width="27.90625" style="2" customWidth="1"/>
    <col min="13312" max="13312" width="16.36328125" style="2" customWidth="1"/>
    <col min="13313" max="13313" width="24.36328125" style="2" customWidth="1"/>
    <col min="13314" max="13566" width="26.36328125" style="2"/>
    <col min="13567" max="13567" width="27.90625" style="2" customWidth="1"/>
    <col min="13568" max="13568" width="16.36328125" style="2" customWidth="1"/>
    <col min="13569" max="13569" width="24.36328125" style="2" customWidth="1"/>
    <col min="13570" max="13822" width="26.36328125" style="2"/>
    <col min="13823" max="13823" width="27.90625" style="2" customWidth="1"/>
    <col min="13824" max="13824" width="16.36328125" style="2" customWidth="1"/>
    <col min="13825" max="13825" width="24.36328125" style="2" customWidth="1"/>
    <col min="13826" max="14078" width="26.36328125" style="2"/>
    <col min="14079" max="14079" width="27.90625" style="2" customWidth="1"/>
    <col min="14080" max="14080" width="16.36328125" style="2" customWidth="1"/>
    <col min="14081" max="14081" width="24.36328125" style="2" customWidth="1"/>
    <col min="14082" max="14334" width="26.36328125" style="2"/>
    <col min="14335" max="14335" width="27.90625" style="2" customWidth="1"/>
    <col min="14336" max="14336" width="16.36328125" style="2" customWidth="1"/>
    <col min="14337" max="14337" width="24.36328125" style="2" customWidth="1"/>
    <col min="14338" max="14590" width="26.36328125" style="2"/>
    <col min="14591" max="14591" width="27.90625" style="2" customWidth="1"/>
    <col min="14592" max="14592" width="16.36328125" style="2" customWidth="1"/>
    <col min="14593" max="14593" width="24.36328125" style="2" customWidth="1"/>
    <col min="14594" max="14846" width="26.36328125" style="2"/>
    <col min="14847" max="14847" width="27.90625" style="2" customWidth="1"/>
    <col min="14848" max="14848" width="16.36328125" style="2" customWidth="1"/>
    <col min="14849" max="14849" width="24.36328125" style="2" customWidth="1"/>
    <col min="14850" max="15102" width="26.36328125" style="2"/>
    <col min="15103" max="15103" width="27.90625" style="2" customWidth="1"/>
    <col min="15104" max="15104" width="16.36328125" style="2" customWidth="1"/>
    <col min="15105" max="15105" width="24.36328125" style="2" customWidth="1"/>
    <col min="15106" max="15358" width="26.36328125" style="2"/>
    <col min="15359" max="15359" width="27.90625" style="2" customWidth="1"/>
    <col min="15360" max="15360" width="16.36328125" style="2" customWidth="1"/>
    <col min="15361" max="15361" width="24.36328125" style="2" customWidth="1"/>
    <col min="15362" max="15614" width="26.36328125" style="2"/>
    <col min="15615" max="15615" width="27.90625" style="2" customWidth="1"/>
    <col min="15616" max="15616" width="16.36328125" style="2" customWidth="1"/>
    <col min="15617" max="15617" width="24.36328125" style="2" customWidth="1"/>
    <col min="15618" max="15870" width="26.36328125" style="2"/>
    <col min="15871" max="15871" width="27.90625" style="2" customWidth="1"/>
    <col min="15872" max="15872" width="16.36328125" style="2" customWidth="1"/>
    <col min="15873" max="15873" width="24.36328125" style="2" customWidth="1"/>
    <col min="15874" max="16126" width="26.36328125" style="2"/>
    <col min="16127" max="16127" width="27.90625" style="2" customWidth="1"/>
    <col min="16128" max="16128" width="16.36328125" style="2" customWidth="1"/>
    <col min="16129" max="16129" width="24.36328125" style="2" customWidth="1"/>
    <col min="16130" max="16380" width="26.36328125" style="2"/>
  </cols>
  <sheetData>
    <row r="1" spans="1:7" x14ac:dyDescent="0.5">
      <c r="A1" s="1" t="s">
        <v>0</v>
      </c>
      <c r="B1" s="3"/>
    </row>
    <row r="2" spans="1:7" x14ac:dyDescent="0.5">
      <c r="A2" s="4"/>
      <c r="B2" s="5"/>
    </row>
    <row r="3" spans="1:7" x14ac:dyDescent="0.5">
      <c r="A3" s="6" t="s">
        <v>1</v>
      </c>
    </row>
    <row r="4" spans="1:7" ht="9.65" customHeight="1" x14ac:dyDescent="0.5">
      <c r="A4" s="7"/>
      <c r="B4" s="3"/>
    </row>
    <row r="5" spans="1:7" x14ac:dyDescent="0.5">
      <c r="A5" s="21" t="s">
        <v>63</v>
      </c>
    </row>
    <row r="6" spans="1:7" x14ac:dyDescent="0.5">
      <c r="A6" s="18" t="s">
        <v>41</v>
      </c>
    </row>
    <row r="7" spans="1:7" x14ac:dyDescent="0.5">
      <c r="A7" s="18"/>
      <c r="E7" s="3"/>
      <c r="F7" s="3"/>
      <c r="G7" s="3"/>
    </row>
    <row r="8" spans="1:7" ht="20" customHeight="1" x14ac:dyDescent="0.5">
      <c r="A8" s="35" t="s">
        <v>64</v>
      </c>
      <c r="B8" s="15">
        <v>2023</v>
      </c>
      <c r="C8" s="15">
        <v>2022</v>
      </c>
      <c r="D8" s="10"/>
    </row>
    <row r="9" spans="1:7" ht="20" customHeight="1" x14ac:dyDescent="0.5">
      <c r="A9" s="18" t="s">
        <v>65</v>
      </c>
      <c r="B9" s="19">
        <v>13268</v>
      </c>
      <c r="C9" s="16">
        <v>8916</v>
      </c>
      <c r="D9" s="10"/>
    </row>
    <row r="10" spans="1:7" ht="20" customHeight="1" x14ac:dyDescent="0.5">
      <c r="A10" s="18" t="s">
        <v>66</v>
      </c>
      <c r="B10" s="19">
        <f>92384.33+63977.57</f>
        <v>156361.9</v>
      </c>
      <c r="C10" s="16">
        <v>120210</v>
      </c>
      <c r="D10" s="10"/>
      <c r="E10" s="11"/>
      <c r="F10" s="11"/>
      <c r="G10" s="11"/>
    </row>
    <row r="11" spans="1:7" ht="20" customHeight="1" x14ac:dyDescent="0.5">
      <c r="A11" s="18"/>
      <c r="B11" s="45">
        <f>SUM(B9:B10)</f>
        <v>169629.9</v>
      </c>
      <c r="C11" s="15">
        <f>SUM(C9:C10)</f>
        <v>129126</v>
      </c>
      <c r="D11" s="12"/>
      <c r="E11" s="11"/>
      <c r="F11" s="11"/>
      <c r="G11" s="11"/>
    </row>
    <row r="12" spans="1:7" ht="20" customHeight="1" x14ac:dyDescent="0.5">
      <c r="A12" s="35" t="s">
        <v>67</v>
      </c>
      <c r="B12" s="19"/>
      <c r="D12" s="12"/>
      <c r="E12" s="11"/>
      <c r="F12" s="11"/>
      <c r="G12" s="11"/>
    </row>
    <row r="13" spans="1:7" ht="20" customHeight="1" x14ac:dyDescent="0.5">
      <c r="A13" s="18" t="s">
        <v>68</v>
      </c>
      <c r="B13" s="19">
        <v>-17795.7</v>
      </c>
      <c r="C13" s="16">
        <v>-9851</v>
      </c>
      <c r="D13" s="12"/>
      <c r="E13" s="11"/>
      <c r="F13" s="11"/>
      <c r="G13" s="11"/>
    </row>
    <row r="14" spans="1:7" ht="20" customHeight="1" x14ac:dyDescent="0.5">
      <c r="A14" s="18" t="s">
        <v>69</v>
      </c>
      <c r="B14" s="19">
        <v>-17849.29</v>
      </c>
      <c r="C14" s="16">
        <v>-15241</v>
      </c>
      <c r="D14" s="12"/>
      <c r="E14" s="11"/>
      <c r="F14" s="11"/>
      <c r="G14" s="11"/>
    </row>
    <row r="15" spans="1:7" ht="20" customHeight="1" x14ac:dyDescent="0.5">
      <c r="A15" s="18" t="s">
        <v>70</v>
      </c>
      <c r="B15" s="19">
        <v>-4852.17</v>
      </c>
      <c r="C15" s="16">
        <v>-2339</v>
      </c>
      <c r="D15" s="12"/>
      <c r="E15" s="11"/>
      <c r="F15" s="11"/>
      <c r="G15" s="11"/>
    </row>
    <row r="16" spans="1:7" ht="20" customHeight="1" x14ac:dyDescent="0.5">
      <c r="A16" s="18" t="s">
        <v>71</v>
      </c>
      <c r="B16" s="19">
        <v>-54148</v>
      </c>
      <c r="C16" s="16">
        <v>-34255</v>
      </c>
      <c r="D16" s="12"/>
      <c r="E16" s="11"/>
      <c r="F16" s="11"/>
      <c r="G16" s="11"/>
    </row>
    <row r="17" spans="1:7" ht="20" customHeight="1" x14ac:dyDescent="0.5">
      <c r="A17" s="16" t="s">
        <v>72</v>
      </c>
      <c r="B17" s="19">
        <v>0</v>
      </c>
      <c r="C17" s="16">
        <v>0</v>
      </c>
      <c r="D17" s="12"/>
      <c r="E17" s="11"/>
      <c r="F17" s="11"/>
      <c r="G17" s="11"/>
    </row>
    <row r="18" spans="1:7" ht="20" customHeight="1" x14ac:dyDescent="0.5">
      <c r="A18" s="18" t="s">
        <v>73</v>
      </c>
      <c r="B18" s="19">
        <v>-10684</v>
      </c>
      <c r="C18" s="16">
        <v>-13044</v>
      </c>
      <c r="D18" s="12"/>
      <c r="E18" s="11"/>
      <c r="F18" s="11"/>
      <c r="G18" s="11"/>
    </row>
    <row r="19" spans="1:7" ht="20" customHeight="1" x14ac:dyDescent="0.5">
      <c r="A19" s="18" t="s">
        <v>74</v>
      </c>
      <c r="B19" s="19"/>
      <c r="C19" s="16">
        <v>-1000</v>
      </c>
      <c r="D19" s="12"/>
      <c r="E19" s="11"/>
      <c r="F19" s="11"/>
      <c r="G19" s="11"/>
    </row>
    <row r="20" spans="1:7" ht="20" customHeight="1" x14ac:dyDescent="0.5">
      <c r="A20" s="18" t="s">
        <v>75</v>
      </c>
      <c r="B20" s="19">
        <v>-910</v>
      </c>
      <c r="C20" s="16">
        <v>-560</v>
      </c>
      <c r="D20" s="12"/>
      <c r="E20" s="11"/>
      <c r="F20" s="11"/>
      <c r="G20" s="11"/>
    </row>
    <row r="21" spans="1:7" ht="20" customHeight="1" x14ac:dyDescent="0.5">
      <c r="A21" s="18" t="s">
        <v>76</v>
      </c>
      <c r="B21" s="19">
        <v>-52835</v>
      </c>
      <c r="C21" s="16">
        <v>-72749</v>
      </c>
      <c r="D21" s="12"/>
      <c r="E21" s="11"/>
      <c r="F21" s="11"/>
      <c r="G21" s="11"/>
    </row>
    <row r="22" spans="1:7" ht="20" customHeight="1" x14ac:dyDescent="0.5">
      <c r="A22" s="18" t="s">
        <v>77</v>
      </c>
      <c r="B22" s="19">
        <v>-10555.64</v>
      </c>
      <c r="C22" s="16">
        <v>19914</v>
      </c>
      <c r="D22" s="12"/>
      <c r="E22" s="11"/>
      <c r="F22" s="11"/>
      <c r="G22" s="11"/>
    </row>
    <row r="23" spans="1:7" ht="20" customHeight="1" x14ac:dyDescent="0.5">
      <c r="A23" s="18"/>
      <c r="B23" s="45">
        <f>SUM(B13:B22)</f>
        <v>-169629.8</v>
      </c>
      <c r="C23" s="15">
        <f>SUM(C13:C22)</f>
        <v>-129125</v>
      </c>
      <c r="D23" s="13"/>
      <c r="E23" s="11"/>
      <c r="F23" s="11"/>
      <c r="G23" s="11"/>
    </row>
    <row r="24" spans="1:7" x14ac:dyDescent="0.5">
      <c r="A24" s="16"/>
      <c r="B24" s="16"/>
      <c r="D24" s="11"/>
    </row>
    <row r="25" spans="1:7" x14ac:dyDescent="0.5">
      <c r="A25" s="36"/>
      <c r="B25"/>
      <c r="C25" s="36"/>
    </row>
    <row r="26" spans="1:7" ht="27" customHeight="1" x14ac:dyDescent="0.5">
      <c r="A26" s="16" t="s">
        <v>78</v>
      </c>
      <c r="B26"/>
      <c r="C26" s="16" t="s">
        <v>79</v>
      </c>
      <c r="E26" s="11"/>
      <c r="F26" s="11"/>
      <c r="G26" s="11"/>
    </row>
    <row r="27" spans="1:7" x14ac:dyDescent="0.5">
      <c r="A27" s="36"/>
      <c r="B27"/>
      <c r="C27" s="36"/>
    </row>
    <row r="28" spans="1:7" ht="27.65" customHeight="1" x14ac:dyDescent="0.5">
      <c r="A28" s="16" t="s">
        <v>80</v>
      </c>
      <c r="B28"/>
      <c r="C28" s="39" t="s">
        <v>81</v>
      </c>
    </row>
    <row r="29" spans="1:7" x14ac:dyDescent="0.5">
      <c r="A29" s="36"/>
      <c r="B29"/>
      <c r="C29" s="36"/>
      <c r="E29" s="3"/>
      <c r="F29" s="11"/>
      <c r="G29" s="11"/>
    </row>
    <row r="30" spans="1:7" ht="29.4" customHeight="1" x14ac:dyDescent="0.5">
      <c r="A30" s="16" t="s">
        <v>82</v>
      </c>
      <c r="B30"/>
      <c r="C30" s="16" t="s">
        <v>83</v>
      </c>
      <c r="E30" s="3"/>
    </row>
    <row r="31" spans="1:7" x14ac:dyDescent="0.5">
      <c r="A31" s="22"/>
      <c r="B31"/>
      <c r="C31" s="40"/>
      <c r="E31" s="3"/>
      <c r="F31" s="11"/>
      <c r="G31" s="11"/>
    </row>
    <row r="32" spans="1:7" ht="28.25" customHeight="1" x14ac:dyDescent="0.5">
      <c r="A32" s="16" t="s">
        <v>84</v>
      </c>
      <c r="B32"/>
      <c r="C32" s="39" t="s">
        <v>85</v>
      </c>
      <c r="E32" s="3"/>
    </row>
    <row r="33" spans="1:7" x14ac:dyDescent="0.5">
      <c r="A33" s="22"/>
      <c r="B33"/>
      <c r="C33" s="39"/>
      <c r="E33" s="3"/>
    </row>
    <row r="34" spans="1:7" ht="25.75" customHeight="1" x14ac:dyDescent="0.5">
      <c r="A34" s="18" t="s">
        <v>86</v>
      </c>
      <c r="B34" s="11"/>
      <c r="E34" s="3"/>
      <c r="F34" s="11"/>
      <c r="G34" s="11"/>
    </row>
    <row r="35" spans="1:7" x14ac:dyDescent="0.5">
      <c r="A35" s="18"/>
      <c r="B35" s="11"/>
      <c r="E35" s="3"/>
    </row>
    <row r="36" spans="1:7" x14ac:dyDescent="0.5">
      <c r="A36" s="9"/>
      <c r="B36" s="11"/>
      <c r="E36" s="3"/>
    </row>
    <row r="37" spans="1:7" x14ac:dyDescent="0.5">
      <c r="A37" s="9"/>
      <c r="B37" s="11"/>
      <c r="E37" s="3"/>
      <c r="F37" s="11"/>
      <c r="G37" s="11"/>
    </row>
    <row r="38" spans="1:7" x14ac:dyDescent="0.5">
      <c r="A38" s="9"/>
      <c r="B38" s="11"/>
      <c r="E38" s="3"/>
    </row>
    <row r="39" spans="1:7" x14ac:dyDescent="0.5">
      <c r="A39" s="9"/>
      <c r="B39" s="11"/>
      <c r="E39" s="3"/>
    </row>
    <row r="40" spans="1:7" x14ac:dyDescent="0.5">
      <c r="A40" s="8"/>
      <c r="B40" s="11"/>
      <c r="E40" s="3"/>
    </row>
    <row r="41" spans="1:7" x14ac:dyDescent="0.5">
      <c r="A41" s="9"/>
      <c r="B41" s="11"/>
      <c r="E41" s="3"/>
      <c r="F41" s="11"/>
      <c r="G41" s="11"/>
    </row>
    <row r="42" spans="1:7" x14ac:dyDescent="0.5">
      <c r="A42" s="9"/>
      <c r="B42" s="11"/>
      <c r="E42" s="3"/>
      <c r="F42" s="11"/>
      <c r="G42" s="11"/>
    </row>
    <row r="43" spans="1:7" x14ac:dyDescent="0.5">
      <c r="A43" s="9"/>
      <c r="B43" s="11"/>
      <c r="E43" s="3"/>
      <c r="F43" s="11"/>
      <c r="G43" s="11"/>
    </row>
    <row r="44" spans="1:7" x14ac:dyDescent="0.5">
      <c r="A44" s="9"/>
      <c r="B44" s="11"/>
      <c r="E44" s="3"/>
      <c r="F44" s="11"/>
      <c r="G44" s="11"/>
    </row>
    <row r="45" spans="1:7" x14ac:dyDescent="0.5">
      <c r="A45" s="9"/>
      <c r="B45" s="11"/>
      <c r="E45" s="3"/>
      <c r="F45" s="11"/>
      <c r="G45" s="11"/>
    </row>
    <row r="46" spans="1:7" x14ac:dyDescent="0.5">
      <c r="A46" s="9"/>
      <c r="B46" s="11"/>
      <c r="E46" s="3"/>
      <c r="F46" s="11"/>
      <c r="G46" s="11"/>
    </row>
    <row r="47" spans="1:7" x14ac:dyDescent="0.5">
      <c r="A47" s="9"/>
      <c r="B47" s="11"/>
      <c r="E47" s="3"/>
      <c r="F47" s="11"/>
      <c r="G47" s="11"/>
    </row>
    <row r="48" spans="1:7" x14ac:dyDescent="0.5">
      <c r="A48" s="9"/>
      <c r="B48" s="11"/>
      <c r="E48" s="3"/>
      <c r="F48" s="11"/>
      <c r="G48" s="11"/>
    </row>
    <row r="49" spans="1:7" x14ac:dyDescent="0.5">
      <c r="A49" s="9"/>
      <c r="B49" s="11"/>
      <c r="E49" s="3"/>
      <c r="F49" s="11"/>
      <c r="G49" s="11"/>
    </row>
    <row r="50" spans="1:7" x14ac:dyDescent="0.5">
      <c r="A50" s="9"/>
      <c r="B50" s="11"/>
      <c r="E50" s="3"/>
      <c r="F50" s="11"/>
      <c r="G50" s="11"/>
    </row>
    <row r="51" spans="1:7" x14ac:dyDescent="0.5">
      <c r="A51" s="9"/>
      <c r="B51" s="11"/>
      <c r="E51" s="3"/>
      <c r="F51" s="11"/>
      <c r="G51" s="11"/>
    </row>
    <row r="52" spans="1:7" x14ac:dyDescent="0.5">
      <c r="A52" s="9"/>
      <c r="B52" s="11"/>
      <c r="E52" s="11"/>
      <c r="F52" s="11"/>
      <c r="G52" s="11"/>
    </row>
    <row r="53" spans="1:7" x14ac:dyDescent="0.5">
      <c r="A53" s="7"/>
      <c r="B53" s="11"/>
      <c r="E53" s="11"/>
      <c r="F53" s="11"/>
      <c r="G53" s="11"/>
    </row>
    <row r="54" spans="1:7" x14ac:dyDescent="0.5">
      <c r="A54" s="7"/>
      <c r="B54" s="11"/>
      <c r="E54" s="11"/>
      <c r="F54" s="11"/>
      <c r="G54" s="11"/>
    </row>
    <row r="55" spans="1:7" x14ac:dyDescent="0.5">
      <c r="A55" s="7"/>
      <c r="B55" s="14"/>
      <c r="E55" s="11"/>
      <c r="F55" s="11"/>
      <c r="G55" s="11"/>
    </row>
    <row r="56" spans="1:7" x14ac:dyDescent="0.5">
      <c r="A56" s="7"/>
      <c r="E56" s="11"/>
      <c r="F56" s="11"/>
      <c r="G56" s="11"/>
    </row>
    <row r="57" spans="1:7" x14ac:dyDescent="0.5">
      <c r="A57" s="7"/>
      <c r="E57" s="11"/>
      <c r="F57" s="11"/>
      <c r="G57" s="11"/>
    </row>
    <row r="58" spans="1:7" x14ac:dyDescent="0.5">
      <c r="A58" s="7"/>
      <c r="E58" s="11"/>
      <c r="F58" s="11"/>
      <c r="G58" s="11"/>
    </row>
    <row r="59" spans="1:7" x14ac:dyDescent="0.5">
      <c r="A59" s="7"/>
      <c r="E59" s="11"/>
      <c r="F59" s="11"/>
      <c r="G59" s="11"/>
    </row>
    <row r="60" spans="1:7" x14ac:dyDescent="0.5">
      <c r="A60" s="7"/>
      <c r="E60" s="11"/>
      <c r="F60" s="11"/>
      <c r="G60" s="11"/>
    </row>
    <row r="61" spans="1:7" x14ac:dyDescent="0.5">
      <c r="A61" s="7"/>
      <c r="E61" s="11"/>
      <c r="F61" s="11"/>
      <c r="G61" s="11"/>
    </row>
    <row r="62" spans="1:7" x14ac:dyDescent="0.5">
      <c r="A62" s="7"/>
      <c r="E62" s="11"/>
      <c r="F62" s="11"/>
      <c r="G62" s="11"/>
    </row>
    <row r="63" spans="1:7" x14ac:dyDescent="0.5">
      <c r="A63" s="7"/>
      <c r="E63" s="11"/>
      <c r="F63" s="11"/>
      <c r="G63" s="11"/>
    </row>
    <row r="64" spans="1:7" x14ac:dyDescent="0.5">
      <c r="A64" s="7"/>
    </row>
    <row r="65" spans="1:7" x14ac:dyDescent="0.5">
      <c r="A65" s="7"/>
      <c r="E65" s="11"/>
      <c r="F65" s="11"/>
      <c r="G65" s="11"/>
    </row>
    <row r="66" spans="1:7" x14ac:dyDescent="0.5">
      <c r="A66" s="7"/>
    </row>
    <row r="67" spans="1:7" x14ac:dyDescent="0.5">
      <c r="A67" s="7"/>
    </row>
    <row r="68" spans="1:7" x14ac:dyDescent="0.5">
      <c r="A68" s="7"/>
      <c r="B68" s="11"/>
      <c r="E68" s="11"/>
      <c r="F68" s="11"/>
      <c r="G68" s="11"/>
    </row>
    <row r="69" spans="1:7" x14ac:dyDescent="0.5">
      <c r="A69" s="7"/>
    </row>
    <row r="70" spans="1:7" x14ac:dyDescent="0.5">
      <c r="A70" s="7"/>
    </row>
    <row r="71" spans="1:7" x14ac:dyDescent="0.5">
      <c r="A71" s="7"/>
      <c r="B71" s="11"/>
      <c r="E71" s="11"/>
      <c r="F71" s="11"/>
      <c r="G71" s="11"/>
    </row>
    <row r="72" spans="1:7" x14ac:dyDescent="0.5">
      <c r="A72" s="7"/>
    </row>
    <row r="73" spans="1:7" x14ac:dyDescent="0.5">
      <c r="A73" s="7"/>
    </row>
    <row r="74" spans="1:7" x14ac:dyDescent="0.5">
      <c r="A74" s="7"/>
      <c r="B74" s="11"/>
      <c r="E74" s="11"/>
      <c r="F74" s="11"/>
      <c r="G74" s="11"/>
    </row>
    <row r="75" spans="1:7" x14ac:dyDescent="0.5">
      <c r="A75" s="7"/>
    </row>
    <row r="76" spans="1:7" x14ac:dyDescent="0.5">
      <c r="A76" s="7"/>
    </row>
    <row r="77" spans="1:7" x14ac:dyDescent="0.5">
      <c r="A77" s="7"/>
      <c r="B77" s="11"/>
      <c r="E77" s="11"/>
      <c r="F77" s="11"/>
      <c r="G77" s="11"/>
    </row>
    <row r="78" spans="1:7" x14ac:dyDescent="0.5">
      <c r="A78" s="7"/>
    </row>
    <row r="79" spans="1:7" x14ac:dyDescent="0.5">
      <c r="A79" s="9"/>
    </row>
    <row r="80" spans="1:7" x14ac:dyDescent="0.5">
      <c r="A80" s="7"/>
    </row>
    <row r="81" spans="1:7" x14ac:dyDescent="0.5">
      <c r="A81" s="7"/>
      <c r="B81" s="11"/>
      <c r="D81" s="3"/>
      <c r="E81" s="11"/>
      <c r="F81" s="11"/>
      <c r="G81" s="11"/>
    </row>
    <row r="82" spans="1:7" x14ac:dyDescent="0.5">
      <c r="A82" s="7"/>
    </row>
    <row r="83" spans="1:7" x14ac:dyDescent="0.5">
      <c r="A83" s="7"/>
      <c r="B83" s="11"/>
      <c r="E83" s="11"/>
      <c r="F83" s="11"/>
      <c r="G83" s="11"/>
    </row>
    <row r="84" spans="1:7" x14ac:dyDescent="0.5">
      <c r="A84" s="7"/>
    </row>
    <row r="85" spans="1:7" x14ac:dyDescent="0.5">
      <c r="A85" s="7"/>
    </row>
    <row r="86" spans="1:7" x14ac:dyDescent="0.5">
      <c r="A86" s="7"/>
      <c r="B86" s="11"/>
      <c r="E86" s="11"/>
      <c r="F86" s="11"/>
      <c r="G86" s="11"/>
    </row>
    <row r="89" spans="1:7" x14ac:dyDescent="0.5">
      <c r="B89" s="11"/>
      <c r="E89" s="11"/>
      <c r="F89" s="11"/>
      <c r="G89" s="11"/>
    </row>
    <row r="92" spans="1:7" x14ac:dyDescent="0.5">
      <c r="B92" s="11"/>
      <c r="E92" s="11"/>
      <c r="F92" s="11"/>
      <c r="G92" s="11"/>
    </row>
    <row r="95" spans="1:7" x14ac:dyDescent="0.5">
      <c r="B95" s="11"/>
      <c r="E95" s="11"/>
      <c r="F95" s="11"/>
      <c r="G95" s="11"/>
    </row>
    <row r="98" spans="1:7" x14ac:dyDescent="0.5">
      <c r="A98" s="3"/>
      <c r="B98" s="11"/>
      <c r="E98" s="11"/>
      <c r="F98" s="11"/>
      <c r="G98" s="11"/>
    </row>
    <row r="100" spans="1:7" x14ac:dyDescent="0.5">
      <c r="B100" s="11"/>
      <c r="D100" s="3"/>
      <c r="E100" s="11"/>
      <c r="F100" s="11"/>
      <c r="G100" s="11"/>
    </row>
  </sheetData>
  <pageMargins left="0.7" right="0.7" top="0.75" bottom="0.75" header="0.3" footer="0.3"/>
  <pageSetup paperSize="9" fitToWidth="0"/>
  <drawing r:id="rId1"/>
  <extLst>
    <ext uri="smNativeData">
      <pm:sheetPrefs xmlns:pm="smNativeData" day="170610756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2024</vt:lpstr>
      <vt:lpstr>Resultaträkn</vt:lpstr>
      <vt:lpstr>Balansräkn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</dc:creator>
  <cp:keywords/>
  <dc:description/>
  <cp:lastModifiedBy>monica persson</cp:lastModifiedBy>
  <cp:revision>0</cp:revision>
  <cp:lastPrinted>2024-01-22T12:26:22Z</cp:lastPrinted>
  <dcterms:created xsi:type="dcterms:W3CDTF">2021-01-19T08:02:45Z</dcterms:created>
  <dcterms:modified xsi:type="dcterms:W3CDTF">2024-01-24T15:41:40Z</dcterms:modified>
</cp:coreProperties>
</file>